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245" windowHeight="9090" activeTab="0"/>
  </bookViews>
  <sheets>
    <sheet name="EM-HRA" sheetId="1" r:id="rId1"/>
    <sheet name="EmFac" sheetId="2" r:id="rId2"/>
    <sheet name="Risk_Fac" sheetId="3" r:id="rId3"/>
    <sheet name="ISOP" sheetId="4" r:id="rId4"/>
  </sheets>
  <definedNames/>
  <calcPr fullCalcOnLoad="1"/>
</workbook>
</file>

<file path=xl/sharedStrings.xml><?xml version="1.0" encoding="utf-8"?>
<sst xmlns="http://schemas.openxmlformats.org/spreadsheetml/2006/main" count="1006" uniqueCount="142">
  <si>
    <t>Name</t>
  </si>
  <si>
    <t xml:space="preserve">CAS </t>
  </si>
  <si>
    <t>Benzene</t>
  </si>
  <si>
    <t>Toluene</t>
  </si>
  <si>
    <t>Xylene (Total)</t>
  </si>
  <si>
    <t>Ethylbenzene</t>
  </si>
  <si>
    <t>Cancer</t>
  </si>
  <si>
    <t>VOC</t>
  </si>
  <si>
    <t>Gallons</t>
  </si>
  <si>
    <t>Code</t>
  </si>
  <si>
    <t xml:space="preserve">Company Name </t>
  </si>
  <si>
    <t xml:space="preserve">Permit Name </t>
  </si>
  <si>
    <t xml:space="preserve">Facility Name </t>
  </si>
  <si>
    <t xml:space="preserve">Medical Facility </t>
  </si>
  <si>
    <t>Type of Receptor</t>
  </si>
  <si>
    <t>Distance</t>
  </si>
  <si>
    <t>meters</t>
  </si>
  <si>
    <t>Meter</t>
  </si>
  <si>
    <t>Category</t>
  </si>
  <si>
    <t>TOG</t>
  </si>
  <si>
    <t>Reactive Organic Gases</t>
  </si>
  <si>
    <t>Total Organic Gases</t>
  </si>
  <si>
    <t>ROG</t>
  </si>
  <si>
    <t>tpy</t>
  </si>
  <si>
    <t>Color Codes</t>
  </si>
  <si>
    <t>Mandatory</t>
  </si>
  <si>
    <t>Optional</t>
  </si>
  <si>
    <t>Results</t>
  </si>
  <si>
    <r>
      <t xml:space="preserve">Throughput </t>
    </r>
    <r>
      <rPr>
        <vertAlign val="superscript"/>
        <sz val="10"/>
        <rFont val="Arial"/>
        <family val="2"/>
      </rPr>
      <t>2</t>
    </r>
  </si>
  <si>
    <t>Pollutants / Substance</t>
  </si>
  <si>
    <t>EMISSIONS and HEALTH RISK ASSESSMENT WORKSHEET FOR GASOLINE DISPENSING</t>
  </si>
  <si>
    <t>Methyl Tertiary Butyl Ether</t>
  </si>
  <si>
    <t>Facility Design</t>
  </si>
  <si>
    <t>Design</t>
  </si>
  <si>
    <t>Above Ground Tanks</t>
  </si>
  <si>
    <t>Phase I &amp; II without Vent Values</t>
  </si>
  <si>
    <t>Phase I &amp; II with Vent Values</t>
  </si>
  <si>
    <t>Phase I Only</t>
  </si>
  <si>
    <t>Under Ground Tanks</t>
  </si>
  <si>
    <t>No Controls</t>
  </si>
  <si>
    <t>Phase I with Vent Values</t>
  </si>
  <si>
    <t>Criteria Pollutants</t>
  </si>
  <si>
    <t>Toxic Substances</t>
  </si>
  <si>
    <t>Vapor</t>
  </si>
  <si>
    <t>Liquid</t>
  </si>
  <si>
    <t>Total</t>
  </si>
  <si>
    <t>Emission Factors (pounds per 1000 gallons)</t>
  </si>
  <si>
    <t>Totxic substance</t>
  </si>
  <si>
    <t>Tank Location</t>
  </si>
  <si>
    <t>Above Ground</t>
  </si>
  <si>
    <t>Under Ground</t>
  </si>
  <si>
    <t>Control system</t>
  </si>
  <si>
    <t>None</t>
  </si>
  <si>
    <t>Percent by Weight</t>
  </si>
  <si>
    <t>Other Receptors</t>
  </si>
  <si>
    <t>Factor</t>
  </si>
  <si>
    <t>Emission</t>
  </si>
  <si>
    <t>lbs/1,000 gal</t>
  </si>
  <si>
    <t>Feet *</t>
  </si>
  <si>
    <t>CANCER RISKS - GAS STATIONS</t>
  </si>
  <si>
    <t>Rural Dispersion Coefficients</t>
  </si>
  <si>
    <t>1,000,000 gallons/year throughput</t>
  </si>
  <si>
    <t>SCENARIO NUMBER:</t>
  </si>
  <si>
    <t>from</t>
  </si>
  <si>
    <t>station</t>
  </si>
  <si>
    <t>risk</t>
  </si>
  <si>
    <t>center</t>
  </si>
  <si>
    <t>conc.</t>
  </si>
  <si>
    <t>per</t>
  </si>
  <si>
    <t>(m)</t>
  </si>
  <si>
    <t>(ug/m3)</t>
  </si>
  <si>
    <t>million</t>
  </si>
  <si>
    <t>Scenarios:</t>
  </si>
  <si>
    <t>Aboveground Storage Tanks</t>
  </si>
  <si>
    <t>Underground Storage Tanks</t>
  </si>
  <si>
    <t>per 1,000,000</t>
  </si>
  <si>
    <t>Cancer Risk</t>
  </si>
  <si>
    <t>3 - Phase I &amp; II w/o Vent Valves</t>
  </si>
  <si>
    <t>4 - Phase I &amp; II with Vent Valves</t>
  </si>
  <si>
    <t>6 - Phase I w/o Vent Valves</t>
  </si>
  <si>
    <t>7 - Phase I &amp; II with Vent Valves</t>
  </si>
  <si>
    <t>8 - Phase I &amp; II w/o Vent Valves</t>
  </si>
  <si>
    <t>9 - Phase I &amp; II with Vent Valves</t>
  </si>
  <si>
    <t>1 - No Controls</t>
  </si>
  <si>
    <t>2 - Phase I</t>
  </si>
  <si>
    <t>5 - No Controls</t>
  </si>
  <si>
    <t>Adjustment</t>
  </si>
  <si>
    <t>* If more than 3,300 ft (1,006 meters) enter 3,300 ft.</t>
  </si>
  <si>
    <t>HRA=10</t>
  </si>
  <si>
    <t>HRA</t>
  </si>
  <si>
    <t>REVIEW</t>
  </si>
  <si>
    <t>ISOP&lt;20</t>
  </si>
  <si>
    <t xml:space="preserve">Annual = </t>
  </si>
  <si>
    <t>Throughput is gallons of fuel dispensed</t>
  </si>
  <si>
    <t xml:space="preserve">Maximum </t>
  </si>
  <si>
    <t xml:space="preserve">School </t>
  </si>
  <si>
    <r>
      <t xml:space="preserve">Reporting Year </t>
    </r>
    <r>
      <rPr>
        <vertAlign val="superscript"/>
        <sz val="10"/>
        <rFont val="Arial"/>
        <family val="2"/>
      </rPr>
      <t>1</t>
    </r>
  </si>
  <si>
    <r>
      <t xml:space="preserve">Operating Schedule </t>
    </r>
    <r>
      <rPr>
        <vertAlign val="superscript"/>
        <sz val="10"/>
        <rFont val="Arial"/>
        <family val="2"/>
      </rPr>
      <t>3</t>
    </r>
  </si>
  <si>
    <r>
      <t>Distance to Nearest Receptors</t>
    </r>
    <r>
      <rPr>
        <vertAlign val="superscript"/>
        <sz val="10"/>
        <rFont val="Arial"/>
        <family val="2"/>
      </rPr>
      <t xml:space="preserve"> 4</t>
    </r>
  </si>
  <si>
    <r>
      <t xml:space="preserve">Type of Vapor Controls </t>
    </r>
    <r>
      <rPr>
        <vertAlign val="superscript"/>
        <sz val="10"/>
        <rFont val="Arial"/>
        <family val="2"/>
      </rPr>
      <t>5</t>
    </r>
  </si>
  <si>
    <r>
      <t xml:space="preserve">SCC </t>
    </r>
    <r>
      <rPr>
        <vertAlign val="superscript"/>
        <sz val="10"/>
        <rFont val="Arial"/>
        <family val="2"/>
      </rPr>
      <t>6</t>
    </r>
  </si>
  <si>
    <t>SVOC</t>
  </si>
  <si>
    <t>Enter Design Code (number)</t>
  </si>
  <si>
    <t xml:space="preserve">Company Number </t>
  </si>
  <si>
    <t xml:space="preserve">Facility Number </t>
  </si>
  <si>
    <t xml:space="preserve">Permit Number </t>
  </si>
  <si>
    <t xml:space="preserve">Off-site Work Place </t>
  </si>
  <si>
    <t xml:space="preserve">Hours per Day </t>
  </si>
  <si>
    <t xml:space="preserve">Days per Week </t>
  </si>
  <si>
    <t xml:space="preserve">Weeks per Year </t>
  </si>
  <si>
    <t xml:space="preserve">Prepared By: </t>
  </si>
  <si>
    <t xml:space="preserve">Date: </t>
  </si>
  <si>
    <t xml:space="preserve">Reviewed By: </t>
  </si>
  <si>
    <t xml:space="preserve">Monthly = </t>
  </si>
  <si>
    <t>Residential</t>
  </si>
  <si>
    <t>Isopleth</t>
  </si>
  <si>
    <t>lbs./yr.</t>
  </si>
  <si>
    <t>ERROR **</t>
  </si>
  <si>
    <r>
      <t xml:space="preserve">Factor </t>
    </r>
    <r>
      <rPr>
        <vertAlign val="superscript"/>
        <sz val="10"/>
        <rFont val="Arial"/>
        <family val="2"/>
      </rPr>
      <t>7</t>
    </r>
  </si>
  <si>
    <r>
      <t xml:space="preserve">Rates </t>
    </r>
    <r>
      <rPr>
        <vertAlign val="superscript"/>
        <sz val="10"/>
        <rFont val="Arial"/>
        <family val="2"/>
      </rPr>
      <t>8</t>
    </r>
  </si>
  <si>
    <r>
      <t>HRA</t>
    </r>
    <r>
      <rPr>
        <vertAlign val="superscript"/>
        <sz val="10"/>
        <rFont val="Arial"/>
        <family val="2"/>
      </rPr>
      <t xml:space="preserve"> 9</t>
    </r>
  </si>
  <si>
    <r>
      <t xml:space="preserve">Isopleth </t>
    </r>
    <r>
      <rPr>
        <vertAlign val="superscript"/>
        <sz val="10"/>
        <rFont val="Arial"/>
        <family val="2"/>
      </rPr>
      <t>10</t>
    </r>
  </si>
  <si>
    <t>FOOT NOTES AND ERROR CODES</t>
  </si>
  <si>
    <t xml:space="preserve">10.   Radius (meters) of 10 in a million isopleth. </t>
  </si>
  <si>
    <t xml:space="preserve">  9.   If Health Risk Assessment (HRA) is 10 or more additional review is required.</t>
  </si>
  <si>
    <t xml:space="preserve">  8.   "ERROR *" in cell 'D8' enter anuual throughput rate in gallons.</t>
  </si>
  <si>
    <t xml:space="preserve">  7.   "#N/A" in cell 'J13' enter code number for "Type of Vapor Control".</t>
  </si>
  <si>
    <t xml:space="preserve">  6. The SIC for retail gasoline service (dispensing) station is 5541.</t>
  </si>
  <si>
    <t xml:space="preserve">  5.   BACT and T-BACT is defined as Phase I and II with pressure value on vent pipes (Vent Values).  Vapor control code is either code 4 or 9.</t>
  </si>
  <si>
    <t xml:space="preserve">  4.   Distance in feet from the center of the dispensing island or islands to the nearest off site receptor if less than 3,300  feet (1,006 meters)</t>
  </si>
  <si>
    <t xml:space="preserve">  3.   The default operating schedule is 8 hours per day, 5 days per week and 50 weeks per year.</t>
  </si>
  <si>
    <t xml:space="preserve">  2.   Throughput is the gallons of gasoline dispensed in a year.</t>
  </si>
  <si>
    <t xml:space="preserve">  1.   For an Authority to Construct enter the letters "ATC".</t>
  </si>
  <si>
    <t xml:space="preserve">      a.    Residential - property boundary</t>
  </si>
  <si>
    <t xml:space="preserve">       b.    Offsite workplace - building or outdoor work area</t>
  </si>
  <si>
    <t xml:space="preserve">       c.    School - outer property boundary</t>
  </si>
  <si>
    <t xml:space="preserve">       d.    Medical Facility - Building</t>
  </si>
  <si>
    <t xml:space="preserve">       b.    REVIEW indication the isoplath radius is greater than 1,000 meters and additional review is required.</t>
  </si>
  <si>
    <t xml:space="preserve">       a.    ISO&lt;20 indicated the isopleth radius is less than 20 meters (66 feet).  </t>
  </si>
  <si>
    <t xml:space="preserve">       c.    "#DIV/0!" in cell 'D8' enter the annual throoughput in gallons.</t>
  </si>
  <si>
    <t xml:space="preserve">       d.    "ERROR **" in cell 'J13'  enter code number for "Type of Vapor Control".</t>
  </si>
  <si>
    <t>CAS / Pollutant 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</si>
</sst>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00"/>
    <numFmt numFmtId="166" formatCode="0.0"/>
    <numFmt numFmtId="167" formatCode="0.00_)"/>
    <numFmt numFmtId="168" formatCode="0.000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0"/>
      <color indexed="8"/>
      <name val="Courier"/>
      <family val="0"/>
    </font>
    <font>
      <sz val="16"/>
      <color indexed="8"/>
      <name val="Courier"/>
      <family val="0"/>
    </font>
    <font>
      <sz val="12"/>
      <color indexed="8"/>
      <name val="Courier"/>
      <family val="0"/>
    </font>
    <font>
      <sz val="10"/>
      <name val="Courier"/>
      <family val="3"/>
    </font>
    <font>
      <sz val="16"/>
      <name val="Arial"/>
      <family val="2"/>
    </font>
    <font>
      <sz val="36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8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/>
    </xf>
    <xf numFmtId="11" fontId="0" fillId="0" borderId="1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11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11" fontId="0" fillId="0" borderId="1" xfId="0" applyNumberFormat="1" applyBorder="1" applyAlignment="1">
      <alignment horizontal="left"/>
    </xf>
    <xf numFmtId="11" fontId="0" fillId="0" borderId="11" xfId="0" applyNumberFormat="1" applyBorder="1" applyAlignment="1">
      <alignment horizontal="right"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167" fontId="4" fillId="0" borderId="16" xfId="0" applyNumberFormat="1" applyFont="1" applyFill="1" applyBorder="1" applyAlignment="1" applyProtection="1">
      <alignment horizontal="right"/>
      <protection/>
    </xf>
    <xf numFmtId="167" fontId="0" fillId="0" borderId="0" xfId="0" applyNumberFormat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right"/>
      <protection/>
    </xf>
    <xf numFmtId="167" fontId="4" fillId="0" borderId="16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14" fontId="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11" fontId="0" fillId="0" borderId="0" xfId="0" applyNumberFormat="1" applyBorder="1" applyAlignment="1">
      <alignment horizontal="center"/>
    </xf>
    <xf numFmtId="3" fontId="0" fillId="0" borderId="7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Fill="1" applyAlignment="1" applyProtection="1">
      <alignment/>
      <protection/>
    </xf>
    <xf numFmtId="2" fontId="0" fillId="0" borderId="0" xfId="0" applyNumberFormat="1" applyBorder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Fill="1" applyAlignment="1" applyProtection="1">
      <alignment horizontal="right"/>
      <protection/>
    </xf>
    <xf numFmtId="0" fontId="0" fillId="0" borderId="2" xfId="0" applyFill="1" applyBorder="1" applyAlignment="1">
      <alignment horizontal="left"/>
    </xf>
    <xf numFmtId="0" fontId="0" fillId="0" borderId="3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0" fontId="8" fillId="0" borderId="0" xfId="0" applyFont="1" applyAlignment="1">
      <alignment horizontal="left"/>
    </xf>
    <xf numFmtId="3" fontId="0" fillId="2" borderId="7" xfId="0" applyNumberFormat="1" applyFill="1" applyBorder="1" applyAlignment="1" applyProtection="1">
      <alignment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Fill="1" applyBorder="1" applyAlignment="1">
      <alignment horizontal="left"/>
    </xf>
    <xf numFmtId="11" fontId="0" fillId="0" borderId="0" xfId="0" applyNumberFormat="1" applyAlignment="1">
      <alignment/>
    </xf>
    <xf numFmtId="0" fontId="0" fillId="0" borderId="23" xfId="0" applyBorder="1" applyAlignment="1">
      <alignment/>
    </xf>
    <xf numFmtId="1" fontId="0" fillId="3" borderId="7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3" borderId="7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/>
    </xf>
    <xf numFmtId="0" fontId="0" fillId="0" borderId="28" xfId="0" applyFill="1" applyBorder="1" applyAlignment="1">
      <alignment/>
    </xf>
    <xf numFmtId="0" fontId="0" fillId="0" borderId="22" xfId="0" applyBorder="1" applyAlignment="1">
      <alignment/>
    </xf>
    <xf numFmtId="2" fontId="0" fillId="0" borderId="2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9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2" fontId="0" fillId="4" borderId="11" xfId="0" applyNumberFormat="1" applyFill="1" applyBorder="1" applyAlignment="1">
      <alignment/>
    </xf>
    <xf numFmtId="0" fontId="0" fillId="0" borderId="32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11" fontId="0" fillId="0" borderId="21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3" borderId="7" xfId="0" applyFill="1" applyBorder="1" applyAlignment="1">
      <alignment horizontal="center"/>
    </xf>
    <xf numFmtId="1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2" fontId="0" fillId="4" borderId="9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0" borderId="39" xfId="0" applyNumberFormat="1" applyBorder="1" applyAlignment="1">
      <alignment/>
    </xf>
    <xf numFmtId="0" fontId="0" fillId="0" borderId="40" xfId="0" applyBorder="1" applyAlignment="1">
      <alignment horizontal="center"/>
    </xf>
    <xf numFmtId="11" fontId="0" fillId="0" borderId="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right"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0" fillId="5" borderId="44" xfId="0" applyFill="1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 horizontal="right"/>
    </xf>
    <xf numFmtId="11" fontId="0" fillId="0" borderId="24" xfId="0" applyNumberFormat="1" applyBorder="1" applyAlignment="1">
      <alignment horizontal="center"/>
    </xf>
    <xf numFmtId="11" fontId="0" fillId="0" borderId="36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1" fontId="0" fillId="0" borderId="29" xfId="0" applyNumberFormat="1" applyBorder="1" applyAlignment="1">
      <alignment horizontal="center"/>
    </xf>
    <xf numFmtId="11" fontId="0" fillId="0" borderId="38" xfId="0" applyNumberFormat="1" applyBorder="1" applyAlignment="1">
      <alignment horizontal="center"/>
    </xf>
    <xf numFmtId="2" fontId="0" fillId="0" borderId="53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2" fontId="0" fillId="0" borderId="54" xfId="0" applyNumberFormat="1" applyBorder="1" applyAlignment="1" applyProtection="1">
      <alignment/>
      <protection/>
    </xf>
    <xf numFmtId="2" fontId="0" fillId="0" borderId="55" xfId="0" applyNumberFormat="1" applyBorder="1" applyAlignment="1" applyProtection="1">
      <alignment/>
      <protection/>
    </xf>
    <xf numFmtId="0" fontId="0" fillId="0" borderId="23" xfId="0" applyBorder="1" applyAlignment="1">
      <alignment horizontal="left"/>
    </xf>
    <xf numFmtId="0" fontId="0" fillId="0" borderId="20" xfId="0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2" fontId="0" fillId="0" borderId="56" xfId="0" applyNumberFormat="1" applyBorder="1" applyAlignment="1">
      <alignment/>
    </xf>
    <xf numFmtId="2" fontId="0" fillId="0" borderId="3" xfId="0" applyNumberFormat="1" applyBorder="1" applyAlignment="1">
      <alignment horizontal="right"/>
    </xf>
    <xf numFmtId="2" fontId="0" fillId="0" borderId="57" xfId="0" applyNumberFormat="1" applyBorder="1" applyAlignment="1">
      <alignment horizontal="right"/>
    </xf>
    <xf numFmtId="2" fontId="0" fillId="0" borderId="3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0" xfId="0" applyFont="1" applyAlignment="1">
      <alignment horizontal="right"/>
    </xf>
    <xf numFmtId="11" fontId="3" fillId="0" borderId="0" xfId="0" applyNumberFormat="1" applyFont="1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ill="1" applyBorder="1" applyAlignment="1" applyProtection="1">
      <alignment horizontal="right"/>
      <protection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Border="1" applyAlignment="1" applyProtection="1">
      <alignment/>
      <protection/>
    </xf>
    <xf numFmtId="0" fontId="0" fillId="4" borderId="14" xfId="0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7" fillId="0" borderId="0" xfId="0" applyNumberFormat="1" applyFont="1" applyAlignment="1">
      <alignment/>
    </xf>
    <xf numFmtId="0" fontId="0" fillId="0" borderId="35" xfId="0" applyBorder="1" applyAlignment="1">
      <alignment/>
    </xf>
    <xf numFmtId="1" fontId="0" fillId="0" borderId="27" xfId="0" applyNumberFormat="1" applyFill="1" applyBorder="1" applyAlignment="1">
      <alignment horizontal="left"/>
    </xf>
    <xf numFmtId="168" fontId="0" fillId="5" borderId="3" xfId="0" applyNumberForma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65" xfId="0" applyFont="1" applyFill="1" applyBorder="1" applyAlignment="1" applyProtection="1">
      <alignment horizontal="left"/>
      <protection locked="0"/>
    </xf>
    <xf numFmtId="0" fontId="3" fillId="3" borderId="66" xfId="0" applyFont="1" applyFill="1" applyBorder="1" applyAlignment="1" applyProtection="1">
      <alignment horizontal="left"/>
      <protection locked="0"/>
    </xf>
    <xf numFmtId="0" fontId="3" fillId="3" borderId="67" xfId="0" applyFont="1" applyFill="1" applyBorder="1" applyAlignment="1" applyProtection="1">
      <alignment horizontal="left"/>
      <protection locked="0"/>
    </xf>
    <xf numFmtId="11" fontId="0" fillId="0" borderId="6" xfId="0" applyNumberFormat="1" applyBorder="1" applyAlignment="1">
      <alignment horizontal="right"/>
    </xf>
    <xf numFmtId="11" fontId="0" fillId="0" borderId="43" xfId="0" applyNumberFormat="1" applyBorder="1" applyAlignment="1">
      <alignment horizontal="right"/>
    </xf>
    <xf numFmtId="11" fontId="0" fillId="0" borderId="39" xfId="0" applyNumberFormat="1" applyBorder="1" applyAlignment="1">
      <alignment horizontal="right"/>
    </xf>
    <xf numFmtId="0" fontId="9" fillId="6" borderId="68" xfId="0" applyFont="1" applyFill="1" applyBorder="1" applyAlignment="1">
      <alignment horizontal="center"/>
    </xf>
    <xf numFmtId="0" fontId="9" fillId="6" borderId="69" xfId="0" applyFont="1" applyFill="1" applyBorder="1" applyAlignment="1">
      <alignment horizontal="center"/>
    </xf>
    <xf numFmtId="0" fontId="9" fillId="6" borderId="70" xfId="0" applyFont="1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3" fillId="3" borderId="65" xfId="0" applyNumberFormat="1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1" xfId="0" applyFill="1" applyBorder="1" applyAlignment="1" applyProtection="1">
      <alignment horizontal="right"/>
      <protection/>
    </xf>
    <xf numFmtId="0" fontId="0" fillId="0" borderId="71" xfId="0" applyFill="1" applyBorder="1" applyAlignment="1" applyProtection="1">
      <alignment horizontal="right"/>
      <protection/>
    </xf>
    <xf numFmtId="0" fontId="0" fillId="0" borderId="6" xfId="0" applyFill="1" applyBorder="1" applyAlignment="1" applyProtection="1">
      <alignment horizontal="right"/>
      <protection/>
    </xf>
    <xf numFmtId="0" fontId="0" fillId="0" borderId="39" xfId="0" applyFill="1" applyBorder="1" applyAlignment="1" applyProtection="1">
      <alignment horizontal="right"/>
      <protection/>
    </xf>
    <xf numFmtId="0" fontId="0" fillId="0" borderId="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64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11" fontId="0" fillId="0" borderId="32" xfId="0" applyNumberFormat="1" applyBorder="1" applyAlignment="1">
      <alignment horizontal="right"/>
    </xf>
    <xf numFmtId="11" fontId="0" fillId="0" borderId="75" xfId="0" applyNumberFormat="1" applyBorder="1" applyAlignment="1">
      <alignment horizontal="right"/>
    </xf>
    <xf numFmtId="11" fontId="0" fillId="0" borderId="76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2" xfId="0" applyFill="1" applyBorder="1" applyAlignment="1" applyProtection="1">
      <alignment horizontal="right"/>
      <protection/>
    </xf>
    <xf numFmtId="0" fontId="0" fillId="0" borderId="76" xfId="0" applyFill="1" applyBorder="1" applyAlignment="1" applyProtection="1">
      <alignment horizontal="right"/>
      <protection/>
    </xf>
    <xf numFmtId="0" fontId="0" fillId="0" borderId="23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27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2" fillId="3" borderId="79" xfId="0" applyFont="1" applyFill="1" applyBorder="1" applyAlignment="1" applyProtection="1">
      <alignment horizontal="center"/>
      <protection locked="0"/>
    </xf>
    <xf numFmtId="0" fontId="2" fillId="3" borderId="80" xfId="0" applyFont="1" applyFill="1" applyBorder="1" applyAlignment="1" applyProtection="1">
      <alignment horizontal="center"/>
      <protection locked="0"/>
    </xf>
    <xf numFmtId="0" fontId="2" fillId="3" borderId="81" xfId="0" applyFont="1" applyFill="1" applyBorder="1" applyAlignment="1" applyProtection="1">
      <alignment horizontal="center"/>
      <protection locked="0"/>
    </xf>
    <xf numFmtId="0" fontId="0" fillId="3" borderId="65" xfId="0" applyFill="1" applyBorder="1" applyAlignment="1" applyProtection="1">
      <alignment horizontal="left"/>
      <protection locked="0"/>
    </xf>
    <xf numFmtId="0" fontId="0" fillId="3" borderId="66" xfId="0" applyFill="1" applyBorder="1" applyAlignment="1" applyProtection="1">
      <alignment horizontal="left"/>
      <protection locked="0"/>
    </xf>
    <xf numFmtId="0" fontId="0" fillId="3" borderId="67" xfId="0" applyFill="1" applyBorder="1" applyAlignment="1" applyProtection="1">
      <alignment horizontal="left"/>
      <protection locked="0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1" fontId="0" fillId="0" borderId="6" xfId="0" applyNumberFormat="1" applyBorder="1" applyAlignment="1">
      <alignment horizontal="left"/>
    </xf>
    <xf numFmtId="11" fontId="0" fillId="0" borderId="43" xfId="0" applyNumberFormat="1" applyBorder="1" applyAlignment="1">
      <alignment horizontal="left"/>
    </xf>
    <xf numFmtId="11" fontId="0" fillId="0" borderId="39" xfId="0" applyNumberForma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3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23.140625" style="34" bestFit="1" customWidth="1"/>
    <col min="2" max="3" width="12.28125" style="34" customWidth="1"/>
    <col min="4" max="5" width="12.28125" style="104" customWidth="1"/>
    <col min="6" max="11" width="12.28125" style="34" customWidth="1"/>
    <col min="12" max="12" width="2.7109375" style="34" customWidth="1"/>
    <col min="13" max="16384" width="9.140625" style="34" customWidth="1"/>
  </cols>
  <sheetData>
    <row r="1" spans="1:15" ht="23.25">
      <c r="A1" s="213" t="s">
        <v>30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95"/>
      <c r="M1" s="95"/>
      <c r="N1" s="95"/>
      <c r="O1" s="95"/>
    </row>
    <row r="2" ht="13.5" customHeight="1" thickBot="1"/>
    <row r="3" spans="1:11" ht="13.5" customHeight="1" thickBot="1" thickTop="1">
      <c r="A3" s="165" t="s">
        <v>10</v>
      </c>
      <c r="B3" s="260"/>
      <c r="C3" s="261"/>
      <c r="D3" s="261"/>
      <c r="E3" s="262"/>
      <c r="F3" s="167"/>
      <c r="G3" s="168" t="s">
        <v>103</v>
      </c>
      <c r="H3" s="260"/>
      <c r="I3" s="261"/>
      <c r="J3" s="261"/>
      <c r="K3" s="262"/>
    </row>
    <row r="4" spans="1:11" ht="13.5" customHeight="1" thickBot="1" thickTop="1">
      <c r="A4" s="16" t="s">
        <v>12</v>
      </c>
      <c r="B4" s="260"/>
      <c r="C4" s="261"/>
      <c r="D4" s="261"/>
      <c r="E4" s="262"/>
      <c r="F4" s="169"/>
      <c r="G4" s="170" t="s">
        <v>104</v>
      </c>
      <c r="H4" s="260"/>
      <c r="I4" s="261"/>
      <c r="J4" s="261"/>
      <c r="K4" s="262"/>
    </row>
    <row r="5" spans="1:11" ht="13.5" customHeight="1" thickBot="1" thickTop="1">
      <c r="A5" s="166" t="s">
        <v>11</v>
      </c>
      <c r="B5" s="260"/>
      <c r="C5" s="261"/>
      <c r="D5" s="261"/>
      <c r="E5" s="262"/>
      <c r="F5" s="171"/>
      <c r="G5" s="172" t="s">
        <v>105</v>
      </c>
      <c r="H5" s="260"/>
      <c r="I5" s="261"/>
      <c r="J5" s="261"/>
      <c r="K5" s="262"/>
    </row>
    <row r="6" spans="1:11" ht="13.5" customHeight="1" thickBot="1">
      <c r="A6" s="9"/>
      <c r="G6" s="9"/>
      <c r="H6" s="51"/>
      <c r="I6" s="51"/>
      <c r="J6" s="51"/>
      <c r="K6" s="51"/>
    </row>
    <row r="7" spans="1:11" ht="15" customHeight="1" thickBot="1">
      <c r="A7" s="194" t="s">
        <v>96</v>
      </c>
      <c r="C7" s="210" t="s">
        <v>28</v>
      </c>
      <c r="D7" s="211"/>
      <c r="E7" s="212"/>
      <c r="G7" s="210" t="s">
        <v>97</v>
      </c>
      <c r="H7" s="211"/>
      <c r="I7" s="212"/>
      <c r="K7" s="140" t="s">
        <v>24</v>
      </c>
    </row>
    <row r="8" spans="1:11" ht="13.5" customHeight="1" thickBot="1" thickTop="1">
      <c r="A8" s="257"/>
      <c r="C8" s="86" t="s">
        <v>92</v>
      </c>
      <c r="D8" s="96"/>
      <c r="E8" s="81" t="s">
        <v>8</v>
      </c>
      <c r="G8" s="105"/>
      <c r="H8" s="11" t="s">
        <v>107</v>
      </c>
      <c r="I8" s="106"/>
      <c r="K8" s="15" t="s">
        <v>25</v>
      </c>
    </row>
    <row r="9" spans="1:11" ht="13.5" customHeight="1" thickBot="1" thickTop="1">
      <c r="A9" s="258"/>
      <c r="C9" s="86" t="s">
        <v>113</v>
      </c>
      <c r="D9" s="84">
        <f>D8/12</f>
        <v>0</v>
      </c>
      <c r="E9" s="81" t="s">
        <v>8</v>
      </c>
      <c r="G9" s="105"/>
      <c r="H9" s="11" t="s">
        <v>108</v>
      </c>
      <c r="I9" s="106"/>
      <c r="K9" s="141" t="s">
        <v>26</v>
      </c>
    </row>
    <row r="10" spans="1:11" ht="13.5" customHeight="1" thickBot="1" thickTop="1">
      <c r="A10" s="259"/>
      <c r="C10" s="263" t="s">
        <v>93</v>
      </c>
      <c r="D10" s="264"/>
      <c r="E10" s="265"/>
      <c r="G10" s="108"/>
      <c r="H10" s="82" t="s">
        <v>109</v>
      </c>
      <c r="I10" s="106"/>
      <c r="K10" s="164" t="s">
        <v>27</v>
      </c>
    </row>
    <row r="11" spans="1:11" ht="13.5" customHeight="1" thickBot="1" thickTop="1">
      <c r="A11" s="9"/>
      <c r="G11" s="9"/>
      <c r="H11" s="51"/>
      <c r="I11" s="51"/>
      <c r="J11" s="51"/>
      <c r="K11" s="51"/>
    </row>
    <row r="12" spans="1:11" ht="13.5" customHeight="1" thickBot="1">
      <c r="A12" s="223" t="s">
        <v>98</v>
      </c>
      <c r="B12" s="224"/>
      <c r="C12" s="224"/>
      <c r="D12" s="225"/>
      <c r="E12" s="53"/>
      <c r="G12" s="223" t="s">
        <v>99</v>
      </c>
      <c r="H12" s="224"/>
      <c r="I12" s="224"/>
      <c r="J12" s="224"/>
      <c r="K12" s="225"/>
    </row>
    <row r="13" spans="1:11" ht="13.5" customHeight="1" thickBot="1" thickTop="1">
      <c r="A13" s="105"/>
      <c r="B13" s="112"/>
      <c r="C13" s="112"/>
      <c r="D13" s="81" t="s">
        <v>86</v>
      </c>
      <c r="E13" s="53"/>
      <c r="G13" s="239" t="s">
        <v>102</v>
      </c>
      <c r="H13" s="240"/>
      <c r="I13" s="241"/>
      <c r="J13" s="98"/>
      <c r="K13" s="107"/>
    </row>
    <row r="14" spans="1:11" ht="13.5" customHeight="1" thickBot="1" thickTop="1">
      <c r="A14" s="108"/>
      <c r="B14" s="85" t="s">
        <v>58</v>
      </c>
      <c r="C14" s="157" t="s">
        <v>17</v>
      </c>
      <c r="D14" s="143" t="s">
        <v>55</v>
      </c>
      <c r="E14" s="53"/>
      <c r="G14" s="227" t="s">
        <v>33</v>
      </c>
      <c r="H14" s="228"/>
      <c r="I14" s="229"/>
      <c r="J14" s="159" t="s">
        <v>9</v>
      </c>
      <c r="K14" s="160" t="s">
        <v>100</v>
      </c>
    </row>
    <row r="15" spans="1:11" ht="13.5" customHeight="1" thickBot="1" thickTop="1">
      <c r="A15" s="161" t="s">
        <v>114</v>
      </c>
      <c r="B15" s="109"/>
      <c r="C15" s="162">
        <f>0.3048*B15</f>
        <v>0</v>
      </c>
      <c r="D15" s="185">
        <v>1</v>
      </c>
      <c r="E15" s="53"/>
      <c r="G15" s="248" t="s">
        <v>34</v>
      </c>
      <c r="H15" s="249"/>
      <c r="I15" s="250"/>
      <c r="J15" s="158"/>
      <c r="K15" s="18"/>
    </row>
    <row r="16" spans="1:11" ht="13.5" customHeight="1" thickBot="1" thickTop="1">
      <c r="A16" s="12" t="s">
        <v>106</v>
      </c>
      <c r="B16" s="109"/>
      <c r="C16" s="156">
        <f>0.3048*B16</f>
        <v>0</v>
      </c>
      <c r="D16" s="186">
        <f>(46/70)*(8/(IF($I$8&lt;1,8,IF($I$8&gt;24,8,$I$8))))*(5/(IF($I$9&lt;1,5,IF($I$9&gt;7,5,$I$9))))*(50/(IF($I$10&lt;1,50,IF($I$10&gt;52,50,$I$10))))</f>
        <v>0.6571428571428571</v>
      </c>
      <c r="E16" s="53"/>
      <c r="G16" s="217" t="s">
        <v>39</v>
      </c>
      <c r="H16" s="218"/>
      <c r="I16" s="219"/>
      <c r="J16" s="26">
        <v>1</v>
      </c>
      <c r="K16" s="6">
        <v>40600301</v>
      </c>
    </row>
    <row r="17" spans="1:11" ht="13.5" customHeight="1" thickBot="1" thickTop="1">
      <c r="A17" s="12" t="s">
        <v>95</v>
      </c>
      <c r="B17" s="109"/>
      <c r="C17" s="156">
        <f>0.3048*B17</f>
        <v>0</v>
      </c>
      <c r="D17" s="186">
        <f>(46/70)*(8/(IF($I$8&lt;1,8,IF($I$8&gt;24,8,$I$8))))*(5/(IF($I$9&lt;1,5,IF($I$9&gt;7,5,$I$9))))*(50/(IF($I$10&lt;1,50,IF($I$10&gt;52,50,$I$10))))</f>
        <v>0.6571428571428571</v>
      </c>
      <c r="E17" s="53"/>
      <c r="G17" s="217" t="s">
        <v>37</v>
      </c>
      <c r="H17" s="218"/>
      <c r="I17" s="219"/>
      <c r="J17" s="28">
        <v>2</v>
      </c>
      <c r="K17" s="29">
        <v>40600306</v>
      </c>
    </row>
    <row r="18" spans="1:11" ht="13.5" customHeight="1" thickBot="1" thickTop="1">
      <c r="A18" s="16" t="s">
        <v>13</v>
      </c>
      <c r="B18" s="109"/>
      <c r="C18" s="156">
        <f>0.3048*B18</f>
        <v>0</v>
      </c>
      <c r="D18" s="186">
        <f>(46/70)*(8/(IF($I$8&lt;1,8,IF($I$8&gt;24,8,$I$8))))*(5/(IF($I$9&lt;1,5,IF($I$9&gt;7,5,$I$9))))*(50/(IF($I$10&lt;1,50,IF($I$10&gt;52,50,$I$10))))</f>
        <v>0.6571428571428571</v>
      </c>
      <c r="E18" s="53"/>
      <c r="G18" s="217" t="s">
        <v>35</v>
      </c>
      <c r="H18" s="218"/>
      <c r="I18" s="219"/>
      <c r="J18" s="28">
        <v>3</v>
      </c>
      <c r="K18" s="29">
        <v>40600403</v>
      </c>
    </row>
    <row r="19" spans="1:11" ht="13.5" customHeight="1" thickBot="1" thickTop="1">
      <c r="A19" s="33" t="s">
        <v>54</v>
      </c>
      <c r="B19" s="110"/>
      <c r="C19" s="156"/>
      <c r="D19" s="187"/>
      <c r="E19" s="53"/>
      <c r="G19" s="217" t="s">
        <v>36</v>
      </c>
      <c r="H19" s="218"/>
      <c r="I19" s="219"/>
      <c r="J19" s="28">
        <v>4</v>
      </c>
      <c r="K19" s="29">
        <v>40600403</v>
      </c>
    </row>
    <row r="20" spans="1:11" ht="13.5" customHeight="1" thickBot="1" thickTop="1">
      <c r="A20" s="12"/>
      <c r="B20" s="109"/>
      <c r="C20" s="163">
        <f>0.3048*B20</f>
        <v>0</v>
      </c>
      <c r="D20" s="97"/>
      <c r="E20" s="53"/>
      <c r="G20" s="236"/>
      <c r="H20" s="237"/>
      <c r="I20" s="269"/>
      <c r="J20" s="28"/>
      <c r="K20" s="29"/>
    </row>
    <row r="21" spans="1:11" ht="13.5" customHeight="1" thickBot="1" thickTop="1">
      <c r="A21" s="12"/>
      <c r="B21" s="109"/>
      <c r="C21" s="163">
        <f>0.3048*B21</f>
        <v>0</v>
      </c>
      <c r="D21" s="97"/>
      <c r="E21" s="53"/>
      <c r="G21" s="266" t="s">
        <v>38</v>
      </c>
      <c r="H21" s="267"/>
      <c r="I21" s="268"/>
      <c r="J21" s="28"/>
      <c r="K21" s="29"/>
    </row>
    <row r="22" spans="1:11" ht="13.5" customHeight="1" thickBot="1" thickTop="1">
      <c r="A22" s="12"/>
      <c r="B22" s="109"/>
      <c r="C22" s="163">
        <f>0.3048*B22</f>
        <v>0</v>
      </c>
      <c r="D22" s="97"/>
      <c r="E22" s="53"/>
      <c r="G22" s="217" t="s">
        <v>39</v>
      </c>
      <c r="H22" s="218"/>
      <c r="I22" s="219"/>
      <c r="J22" s="28">
        <v>5</v>
      </c>
      <c r="K22" s="29">
        <v>40600301</v>
      </c>
    </row>
    <row r="23" spans="1:11" ht="13.5" customHeight="1" thickBot="1" thickTop="1">
      <c r="A23" s="12"/>
      <c r="B23" s="109"/>
      <c r="C23" s="163">
        <f>0.3048*B23</f>
        <v>0</v>
      </c>
      <c r="D23" s="97"/>
      <c r="E23" s="53"/>
      <c r="G23" s="217" t="s">
        <v>37</v>
      </c>
      <c r="H23" s="218"/>
      <c r="I23" s="219"/>
      <c r="J23" s="28">
        <v>6</v>
      </c>
      <c r="K23" s="29">
        <v>40600306</v>
      </c>
    </row>
    <row r="24" spans="1:11" ht="13.5" customHeight="1" thickBot="1" thickTop="1">
      <c r="A24" s="227" t="s">
        <v>87</v>
      </c>
      <c r="B24" s="228"/>
      <c r="C24" s="228"/>
      <c r="D24" s="247"/>
      <c r="E24" s="53"/>
      <c r="G24" s="217" t="s">
        <v>40</v>
      </c>
      <c r="H24" s="218"/>
      <c r="I24" s="219"/>
      <c r="J24" s="28">
        <v>7</v>
      </c>
      <c r="K24" s="29">
        <v>40600306</v>
      </c>
    </row>
    <row r="25" spans="4:11" ht="13.5" customHeight="1">
      <c r="D25" s="11"/>
      <c r="E25" s="53"/>
      <c r="G25" s="217" t="s">
        <v>35</v>
      </c>
      <c r="H25" s="218"/>
      <c r="I25" s="219"/>
      <c r="J25" s="28">
        <v>8</v>
      </c>
      <c r="K25" s="29">
        <v>40600403</v>
      </c>
    </row>
    <row r="26" spans="4:12" ht="13.5" customHeight="1" thickBot="1">
      <c r="D26" s="11"/>
      <c r="E26" s="53"/>
      <c r="G26" s="244" t="s">
        <v>36</v>
      </c>
      <c r="H26" s="245"/>
      <c r="I26" s="246"/>
      <c r="J26" s="30">
        <v>9</v>
      </c>
      <c r="K26" s="13">
        <v>40600403</v>
      </c>
      <c r="L26" s="10"/>
    </row>
    <row r="27" spans="9:11" ht="13.5" customHeight="1" thickBot="1">
      <c r="I27" s="51"/>
      <c r="J27" s="51"/>
      <c r="K27" s="51"/>
    </row>
    <row r="28" spans="1:15" ht="15" customHeight="1" thickBot="1">
      <c r="A28" s="100" t="s">
        <v>29</v>
      </c>
      <c r="B28" s="101"/>
      <c r="C28" s="102"/>
      <c r="D28" s="173" t="s">
        <v>56</v>
      </c>
      <c r="E28" s="142" t="s">
        <v>56</v>
      </c>
      <c r="F28" s="242" t="s">
        <v>14</v>
      </c>
      <c r="G28" s="243"/>
      <c r="H28" s="152" t="s">
        <v>15</v>
      </c>
      <c r="I28" s="195" t="s">
        <v>120</v>
      </c>
      <c r="J28" s="196" t="s">
        <v>121</v>
      </c>
      <c r="K28" s="20"/>
      <c r="M28" s="20"/>
      <c r="N28" s="20"/>
      <c r="O28" s="20"/>
    </row>
    <row r="29" spans="1:15" ht="13.5" customHeight="1">
      <c r="A29" s="150" t="s">
        <v>0</v>
      </c>
      <c r="B29" s="85" t="s">
        <v>1</v>
      </c>
      <c r="C29" s="151" t="s">
        <v>18</v>
      </c>
      <c r="D29" s="174" t="s">
        <v>118</v>
      </c>
      <c r="E29" s="175" t="s">
        <v>119</v>
      </c>
      <c r="F29" s="253"/>
      <c r="G29" s="254"/>
      <c r="H29" s="155" t="s">
        <v>16</v>
      </c>
      <c r="I29" s="155" t="s">
        <v>76</v>
      </c>
      <c r="J29" s="151" t="s">
        <v>88</v>
      </c>
      <c r="K29" s="191" t="s">
        <v>115</v>
      </c>
      <c r="M29" s="20"/>
      <c r="N29" s="20"/>
      <c r="O29" s="20"/>
    </row>
    <row r="30" spans="1:15" ht="13.5" customHeight="1" thickBot="1">
      <c r="A30" s="115"/>
      <c r="B30" s="116"/>
      <c r="C30" s="149"/>
      <c r="D30" s="176" t="s">
        <v>57</v>
      </c>
      <c r="E30" s="177"/>
      <c r="F30" s="255"/>
      <c r="G30" s="256"/>
      <c r="H30" s="153"/>
      <c r="I30" s="188" t="s">
        <v>75</v>
      </c>
      <c r="J30" s="154" t="s">
        <v>16</v>
      </c>
      <c r="K30" s="190" t="s">
        <v>55</v>
      </c>
      <c r="M30" s="20"/>
      <c r="N30" s="20"/>
      <c r="O30" s="20"/>
    </row>
    <row r="31" spans="1:15" ht="13.5" customHeight="1">
      <c r="A31" s="207" t="s">
        <v>41</v>
      </c>
      <c r="B31" s="208"/>
      <c r="C31" s="209"/>
      <c r="D31" s="144"/>
      <c r="E31" s="145" t="s">
        <v>23</v>
      </c>
      <c r="F31" s="230" t="s">
        <v>94</v>
      </c>
      <c r="G31" s="231"/>
      <c r="H31" s="146">
        <v>20</v>
      </c>
      <c r="I31" s="147">
        <f>($D$8/1000000)*VLOOKUP(H31,Risk_Fac!$A$10:$S$36,1+$J$13*2)</f>
        <v>0</v>
      </c>
      <c r="J31" s="148" t="e">
        <f>VLOOKUP(K31,ISOP!$A$3:$K$237,2+$J$13)</f>
        <v>#DIV/0!</v>
      </c>
      <c r="K31" s="181" t="e">
        <f>10/($D$8/1000000)</f>
        <v>#DIV/0!</v>
      </c>
      <c r="M31" s="51"/>
      <c r="N31" s="20"/>
      <c r="O31" s="20"/>
    </row>
    <row r="32" spans="1:15" ht="13.5" customHeight="1">
      <c r="A32" s="46" t="s">
        <v>21</v>
      </c>
      <c r="B32" s="117">
        <v>43101</v>
      </c>
      <c r="C32" s="93" t="s">
        <v>19</v>
      </c>
      <c r="D32" s="118" t="e">
        <f>LOOKUP($J$13,EmFac!$C$6:$C$14,EmFac!$F$6:$F$14)</f>
        <v>#N/A</v>
      </c>
      <c r="E32" s="205" t="str">
        <f>IF(ISERR(1/$D$8),"ERROR*",D32*$D$8/(1000*2000))</f>
        <v>ERROR*</v>
      </c>
      <c r="F32" s="232" t="str">
        <f>A15</f>
        <v>Residential</v>
      </c>
      <c r="G32" s="233"/>
      <c r="H32" s="77">
        <f>IF(C15&lt;20,20,C15)</f>
        <v>20</v>
      </c>
      <c r="I32" s="114">
        <f>($D$8/1000000)*VLOOKUP(H32,Risk_Fac!$A$10:$S$36,1+$J$13*2)*D15</f>
        <v>0</v>
      </c>
      <c r="J32" s="148" t="e">
        <f>VLOOKUP(K32,ISOP!$A$3:$K$237,2+$J$13)</f>
        <v>#DIV/0!</v>
      </c>
      <c r="K32" s="178" t="e">
        <f>10/($D$8/1000000)</f>
        <v>#DIV/0!</v>
      </c>
      <c r="M32" s="51"/>
      <c r="N32" s="51"/>
      <c r="O32" s="51"/>
    </row>
    <row r="33" spans="1:15" ht="13.5" customHeight="1">
      <c r="A33" s="121" t="s">
        <v>20</v>
      </c>
      <c r="B33" s="122"/>
      <c r="C33" s="123" t="s">
        <v>22</v>
      </c>
      <c r="D33" s="118" t="e">
        <f>1*D32</f>
        <v>#N/A</v>
      </c>
      <c r="E33" s="205" t="str">
        <f>IF(ISERR(1/$D$8),"ERROR*",D33*$D$8/(1000*2000))</f>
        <v>ERROR*</v>
      </c>
      <c r="F33" s="232" t="str">
        <f>A16</f>
        <v>Off-site Work Place </v>
      </c>
      <c r="G33" s="233"/>
      <c r="H33" s="77">
        <f>IF(C16&lt;20,20,C16)</f>
        <v>20</v>
      </c>
      <c r="I33" s="114">
        <f>($D$8/1000000)*VLOOKUP(H33,Risk_Fac!$A$10:$S$36,1+$J$13*2)*D16</f>
        <v>0</v>
      </c>
      <c r="J33" s="148" t="e">
        <f>VLOOKUP(K33,ISOP!$A$3:$K$237,2+$J$13)</f>
        <v>#DIV/0!</v>
      </c>
      <c r="K33" s="178" t="e">
        <f>10/(($D$8/1000000)*$D16)</f>
        <v>#DIV/0!</v>
      </c>
      <c r="M33" s="83"/>
      <c r="N33" s="83"/>
      <c r="O33" s="83"/>
    </row>
    <row r="34" spans="1:15" ht="13.5" customHeight="1">
      <c r="A34" s="46"/>
      <c r="B34" s="117"/>
      <c r="C34" s="93"/>
      <c r="D34" s="22"/>
      <c r="E34" s="23"/>
      <c r="F34" s="232" t="str">
        <f>A17</f>
        <v>School </v>
      </c>
      <c r="G34" s="233"/>
      <c r="H34" s="77">
        <f>IF(C17&lt;20,20,C17)</f>
        <v>20</v>
      </c>
      <c r="I34" s="114">
        <f>($D$8/1000000)*VLOOKUP(H34,Risk_Fac!$A$10:$S$36,1+$J$13*2)*D17</f>
        <v>0</v>
      </c>
      <c r="J34" s="148" t="e">
        <f>VLOOKUP(K34,ISOP!$A$3:$K$237,2+$J$13)</f>
        <v>#DIV/0!</v>
      </c>
      <c r="K34" s="178" t="e">
        <f>10/(($D$8/1000000)*$D17)</f>
        <v>#DIV/0!</v>
      </c>
      <c r="M34" s="120"/>
      <c r="N34" s="120"/>
      <c r="O34" s="120"/>
    </row>
    <row r="35" spans="1:15" ht="13.5" customHeight="1">
      <c r="A35" s="236" t="s">
        <v>42</v>
      </c>
      <c r="B35" s="237"/>
      <c r="C35" s="238"/>
      <c r="D35" s="31"/>
      <c r="E35" s="32" t="s">
        <v>116</v>
      </c>
      <c r="F35" s="232" t="s">
        <v>13</v>
      </c>
      <c r="G35" s="233"/>
      <c r="H35" s="77">
        <f>IF(C18&lt;20,20,C18)</f>
        <v>20</v>
      </c>
      <c r="I35" s="114">
        <f>($D$8/1000000)*VLOOKUP(H35,Risk_Fac!$A$10:$S$36,1+$J$13*2)*D18</f>
        <v>0</v>
      </c>
      <c r="J35" s="148" t="e">
        <f>VLOOKUP(K35,ISOP!$A$3:$K$237,2+$J$13)</f>
        <v>#DIV/0!</v>
      </c>
      <c r="K35" s="178" t="e">
        <f>10/(($D$8/1000000)*$D18)</f>
        <v>#DIV/0!</v>
      </c>
      <c r="M35" s="120"/>
      <c r="N35" s="120"/>
      <c r="O35" s="120"/>
    </row>
    <row r="36" spans="1:15" ht="13.5" customHeight="1">
      <c r="A36" s="124" t="s">
        <v>2</v>
      </c>
      <c r="B36" s="125">
        <v>71432</v>
      </c>
      <c r="C36" s="126" t="s">
        <v>7</v>
      </c>
      <c r="D36" s="127" t="e">
        <f>LOOKUP($J$13,EmFac!$C$6:$C$14,EmFac!$I$6:$I$14)</f>
        <v>#N/A</v>
      </c>
      <c r="E36" s="119" t="str">
        <f>IF(ISERR(1/$D$8),"ERROR*",D36*$D$8/1000)</f>
        <v>ERROR*</v>
      </c>
      <c r="F36" s="234"/>
      <c r="G36" s="235"/>
      <c r="H36" s="76"/>
      <c r="I36" s="113"/>
      <c r="J36" s="99"/>
      <c r="K36" s="179"/>
      <c r="M36" s="51"/>
      <c r="N36" s="51"/>
      <c r="O36" s="51"/>
    </row>
    <row r="37" spans="1:15" ht="13.5" customHeight="1">
      <c r="A37" s="124" t="s">
        <v>5</v>
      </c>
      <c r="B37" s="125">
        <v>100414</v>
      </c>
      <c r="C37" s="126" t="s">
        <v>101</v>
      </c>
      <c r="D37" s="127" t="e">
        <f>LOOKUP($J$13,EmFac!$C$6:$C$14,EmFac!$L$6:$L$14)</f>
        <v>#N/A</v>
      </c>
      <c r="E37" s="119" t="str">
        <f>IF(ISERR(1/$D$8),"ERROR*",D37*$D$8/1000)</f>
        <v>ERROR*</v>
      </c>
      <c r="F37" s="103" t="str">
        <f>A19</f>
        <v>Other Receptors</v>
      </c>
      <c r="G37" s="92"/>
      <c r="H37" s="78"/>
      <c r="I37" s="113"/>
      <c r="J37" s="99"/>
      <c r="K37" s="179"/>
      <c r="M37" s="20"/>
      <c r="N37" s="20"/>
      <c r="O37" s="20"/>
    </row>
    <row r="38" spans="1:15" ht="13.5" customHeight="1">
      <c r="A38" s="124" t="s">
        <v>31</v>
      </c>
      <c r="B38" s="125">
        <v>1634044</v>
      </c>
      <c r="C38" s="128"/>
      <c r="D38" s="127" t="e">
        <f>LOOKUP($J$13,EmFac!$C$6:$C$14,EmFac!$O$6:$O$14)</f>
        <v>#N/A</v>
      </c>
      <c r="E38" s="119" t="str">
        <f>IF(ISERR(1/$D$8),"ERROR*",D38*$D$8/1000)</f>
        <v>ERROR*</v>
      </c>
      <c r="F38" s="232" t="str">
        <f>IF(ISBLANK(A20)," ",A20)</f>
        <v> </v>
      </c>
      <c r="G38" s="233"/>
      <c r="H38" s="77">
        <f>IF(C20&lt;20,20,C20)</f>
        <v>20</v>
      </c>
      <c r="I38" s="114">
        <f>($D$8/1000000)*VLOOKUP(H38,Risk_Fac!$A$10:$S$36,1+$J$13*2)*(IF(ISBLANK(D20),1,D20))</f>
        <v>0</v>
      </c>
      <c r="J38" s="148" t="e">
        <f>VLOOKUP(K38,ISOP!$A$3:$K$237,2+$J$13)</f>
        <v>#DIV/0!</v>
      </c>
      <c r="K38" s="178" t="e">
        <f>10/(($D$8/1000000)*IF(ISBLANK(D20),1,$D20))</f>
        <v>#DIV/0!</v>
      </c>
      <c r="M38" s="53"/>
      <c r="N38" s="53"/>
      <c r="O38" s="53"/>
    </row>
    <row r="39" spans="1:15" ht="13.5" customHeight="1">
      <c r="A39" s="124" t="s">
        <v>3</v>
      </c>
      <c r="B39" s="125">
        <v>108883</v>
      </c>
      <c r="C39" s="126" t="s">
        <v>7</v>
      </c>
      <c r="D39" s="127" t="e">
        <f>LOOKUP($J$13,EmFac!$C$6:$C$14,EmFac!$R$6:$R$14)</f>
        <v>#N/A</v>
      </c>
      <c r="E39" s="119" t="str">
        <f>IF(ISERR(1/$D$8),"ERROR*",D39*$D$8/1000)</f>
        <v>ERROR*</v>
      </c>
      <c r="F39" s="232" t="str">
        <f>IF(ISBLANK(A21)," ",A21)</f>
        <v> </v>
      </c>
      <c r="G39" s="233"/>
      <c r="H39" s="77">
        <f>IF(C21&lt;20,20,C21)</f>
        <v>20</v>
      </c>
      <c r="I39" s="114">
        <f>($D$8/1000000)*VLOOKUP(H39,Risk_Fac!$A$10:$S$36,1+$J$13*2)*(IF(ISBLANK(D21),1,D21))</f>
        <v>0</v>
      </c>
      <c r="J39" s="148" t="e">
        <f>VLOOKUP(K39,ISOP!$A$3:$K$237,2+$J$13)</f>
        <v>#DIV/0!</v>
      </c>
      <c r="K39" s="178" t="e">
        <f>10/(($D$8/1000000)*IF(ISBLANK(D21),1,$D21))</f>
        <v>#DIV/0!</v>
      </c>
      <c r="M39" s="53"/>
      <c r="N39" s="53"/>
      <c r="O39" s="53"/>
    </row>
    <row r="40" spans="1:15" ht="13.5" customHeight="1" thickBot="1">
      <c r="A40" s="130" t="s">
        <v>4</v>
      </c>
      <c r="B40" s="131">
        <v>1210</v>
      </c>
      <c r="C40" s="132" t="s">
        <v>7</v>
      </c>
      <c r="D40" s="133" t="e">
        <f>LOOKUP($J$13,EmFac!$C$6:$C$14,EmFac!$U$6:$U$14)</f>
        <v>#N/A</v>
      </c>
      <c r="E40" s="134" t="str">
        <f>IF(ISERR(1/$D$8),"ERROR*",D40*$D$8/1000)</f>
        <v>ERROR*</v>
      </c>
      <c r="F40" s="232" t="str">
        <f>IF(ISBLANK(A22)," ",A22)</f>
        <v> </v>
      </c>
      <c r="G40" s="233"/>
      <c r="H40" s="77">
        <f>IF(C22&lt;20,20,C22)</f>
        <v>20</v>
      </c>
      <c r="I40" s="114">
        <f>($D$8/1000000)*VLOOKUP(H40,Risk_Fac!$A$10:$S$36,1+$J$13*2)*(IF(ISBLANK(D22),1,D22))</f>
        <v>0</v>
      </c>
      <c r="J40" s="148" t="e">
        <f>VLOOKUP(K40,ISOP!$A$3:$K$237,2+$J$13)</f>
        <v>#DIV/0!</v>
      </c>
      <c r="K40" s="178" t="e">
        <f>10/(($D$8/1000000)*IF(ISBLANK(D22),1,$D22))</f>
        <v>#DIV/0!</v>
      </c>
      <c r="M40" s="53"/>
      <c r="N40" s="53"/>
      <c r="O40" s="53"/>
    </row>
    <row r="41" spans="4:15" ht="13.5" customHeight="1" thickBot="1">
      <c r="D41" s="34"/>
      <c r="E41" s="34"/>
      <c r="F41" s="251" t="str">
        <f>IF(ISBLANK(A23)," ",A23)</f>
        <v> </v>
      </c>
      <c r="G41" s="252"/>
      <c r="H41" s="94">
        <f>IF(C23&lt;20,20,C23)</f>
        <v>20</v>
      </c>
      <c r="I41" s="129">
        <f>($D$8/1000000)*VLOOKUP(H41,Risk_Fac!$A$10:$S$36,1+$J$13*2)*(IF(ISBLANK(D23),1,D23))</f>
        <v>0</v>
      </c>
      <c r="J41" s="200" t="e">
        <f>VLOOKUP(K41,ISOP!$A$3:$K$237,2+$J$13)</f>
        <v>#DIV/0!</v>
      </c>
      <c r="K41" s="180" t="e">
        <f>10/(($D$8/1000000)*IF(ISBLANK(D23),1,$D23))</f>
        <v>#DIV/0!</v>
      </c>
      <c r="M41" s="53"/>
      <c r="N41" s="53"/>
      <c r="O41" s="53"/>
    </row>
    <row r="42" spans="4:15" ht="13.5" customHeight="1" thickBot="1">
      <c r="D42" s="34"/>
      <c r="E42" s="34"/>
      <c r="F42" s="197"/>
      <c r="G42" s="197"/>
      <c r="H42" s="198"/>
      <c r="I42" s="201"/>
      <c r="J42" s="111"/>
      <c r="K42" s="199"/>
      <c r="M42" s="53"/>
      <c r="N42" s="53"/>
      <c r="O42" s="53"/>
    </row>
    <row r="43" spans="1:15" ht="45" thickBot="1">
      <c r="A43" s="220" t="str">
        <f>IF(I32&lt;10,IF(I33&lt;10,IF(I34&lt;10,IF(I35&lt;10," ","STOP! ADDITIONAL REVIEW IS REQUIRED"),"STOP! ADDITIONAL REVIEW IS REQUIRED"),"STOP! ADDITIONAL REVIEW IS REQUIRED"),"STOP! ADDITIONAL REVIEW IS REQUIRED")</f>
        <v> 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2"/>
      <c r="L43" s="189"/>
      <c r="M43" s="53"/>
      <c r="N43" s="53"/>
      <c r="O43" s="53"/>
    </row>
    <row r="44" spans="9:11" ht="13.5" customHeight="1" thickBot="1">
      <c r="I44" s="52"/>
      <c r="J44" s="89"/>
      <c r="K44" s="89"/>
    </row>
    <row r="45" spans="1:11" ht="27.75" customHeight="1" thickBot="1" thickTop="1">
      <c r="A45" s="192" t="s">
        <v>110</v>
      </c>
      <c r="B45" s="214"/>
      <c r="C45" s="215"/>
      <c r="D45" s="216"/>
      <c r="E45" s="193" t="s">
        <v>111</v>
      </c>
      <c r="F45" s="226"/>
      <c r="G45" s="216"/>
      <c r="I45" s="52"/>
      <c r="J45" s="89"/>
      <c r="K45" s="89"/>
    </row>
    <row r="46" spans="9:11" ht="13.5" customHeight="1" thickBot="1" thickTop="1">
      <c r="I46" s="52"/>
      <c r="J46" s="89"/>
      <c r="K46" s="89"/>
    </row>
    <row r="47" spans="1:11" ht="27.75" customHeight="1" thickBot="1" thickTop="1">
      <c r="A47" s="192" t="s">
        <v>112</v>
      </c>
      <c r="B47" s="214"/>
      <c r="C47" s="215"/>
      <c r="D47" s="216"/>
      <c r="E47" s="193" t="s">
        <v>111</v>
      </c>
      <c r="F47" s="214"/>
      <c r="G47" s="216"/>
      <c r="I47" s="52"/>
      <c r="J47" s="89"/>
      <c r="K47" s="89"/>
    </row>
    <row r="48" spans="9:11" ht="13.5" customHeight="1" thickBot="1" thickTop="1">
      <c r="I48" s="52"/>
      <c r="J48" s="89"/>
      <c r="K48" s="89"/>
    </row>
    <row r="49" spans="1:15" ht="13.5" customHeight="1">
      <c r="A49" s="210" t="s">
        <v>122</v>
      </c>
      <c r="B49" s="211"/>
      <c r="C49" s="211"/>
      <c r="D49" s="211"/>
      <c r="E49" s="211"/>
      <c r="F49" s="211"/>
      <c r="G49" s="211"/>
      <c r="H49" s="211"/>
      <c r="I49" s="211"/>
      <c r="J49" s="212"/>
      <c r="K49" s="80"/>
      <c r="M49" s="20"/>
      <c r="N49" s="20"/>
      <c r="O49" s="20"/>
    </row>
    <row r="50" spans="1:15" ht="13.5" customHeight="1">
      <c r="A50" s="182" t="s">
        <v>132</v>
      </c>
      <c r="B50" s="20"/>
      <c r="C50" s="20"/>
      <c r="D50" s="20"/>
      <c r="E50" s="20"/>
      <c r="F50" s="135"/>
      <c r="G50" s="135"/>
      <c r="H50" s="135"/>
      <c r="I50" s="135"/>
      <c r="J50" s="183"/>
      <c r="K50" s="80"/>
      <c r="M50" s="20"/>
      <c r="N50" s="20"/>
      <c r="O50" s="20"/>
    </row>
    <row r="51" spans="1:15" ht="13.5" customHeight="1">
      <c r="A51" s="182" t="s">
        <v>131</v>
      </c>
      <c r="B51" s="20"/>
      <c r="C51" s="20"/>
      <c r="D51" s="20"/>
      <c r="E51" s="20"/>
      <c r="F51" s="135"/>
      <c r="G51" s="135"/>
      <c r="H51" s="135"/>
      <c r="I51" s="135"/>
      <c r="J51" s="183"/>
      <c r="K51" s="80"/>
      <c r="M51" s="20"/>
      <c r="N51" s="20"/>
      <c r="O51" s="20"/>
    </row>
    <row r="52" spans="1:15" ht="13.5" customHeight="1">
      <c r="A52" s="182" t="s">
        <v>130</v>
      </c>
      <c r="B52" s="20"/>
      <c r="C52" s="20"/>
      <c r="D52" s="20"/>
      <c r="E52" s="20"/>
      <c r="F52" s="135"/>
      <c r="G52" s="135"/>
      <c r="H52" s="135"/>
      <c r="I52" s="135"/>
      <c r="J52" s="183"/>
      <c r="K52" s="80"/>
      <c r="M52" s="20"/>
      <c r="N52" s="20"/>
      <c r="O52" s="20"/>
    </row>
    <row r="53" spans="1:15" ht="13.5" customHeight="1">
      <c r="A53" s="105" t="s">
        <v>129</v>
      </c>
      <c r="B53" s="51"/>
      <c r="C53" s="51"/>
      <c r="D53" s="53"/>
      <c r="E53" s="53"/>
      <c r="F53" s="135"/>
      <c r="G53" s="135"/>
      <c r="H53" s="135"/>
      <c r="I53" s="135"/>
      <c r="J53" s="183"/>
      <c r="K53" s="80"/>
      <c r="M53" s="20"/>
      <c r="N53" s="20"/>
      <c r="O53" s="20"/>
    </row>
    <row r="54" spans="1:15" ht="13.5" customHeight="1">
      <c r="A54" s="105" t="s">
        <v>133</v>
      </c>
      <c r="B54" s="51"/>
      <c r="C54" s="51"/>
      <c r="D54" s="53"/>
      <c r="E54" s="53"/>
      <c r="F54" s="135"/>
      <c r="G54" s="135"/>
      <c r="H54" s="135"/>
      <c r="I54" s="135"/>
      <c r="J54" s="184"/>
      <c r="K54" s="136"/>
      <c r="M54" s="137"/>
      <c r="N54" s="137"/>
      <c r="O54" s="137"/>
    </row>
    <row r="55" spans="1:15" ht="13.5" customHeight="1">
      <c r="A55" s="105" t="s">
        <v>134</v>
      </c>
      <c r="B55" s="51"/>
      <c r="C55" s="51"/>
      <c r="D55" s="53"/>
      <c r="E55" s="53"/>
      <c r="F55" s="135"/>
      <c r="G55" s="135"/>
      <c r="H55" s="135"/>
      <c r="I55" s="135"/>
      <c r="J55" s="184"/>
      <c r="K55" s="136"/>
      <c r="M55" s="137"/>
      <c r="N55" s="137"/>
      <c r="O55" s="137"/>
    </row>
    <row r="56" spans="1:15" ht="13.5" customHeight="1">
      <c r="A56" s="105" t="s">
        <v>135</v>
      </c>
      <c r="B56" s="51"/>
      <c r="C56" s="51"/>
      <c r="D56" s="53"/>
      <c r="E56" s="53"/>
      <c r="F56" s="135"/>
      <c r="G56" s="135"/>
      <c r="H56" s="135"/>
      <c r="I56" s="135"/>
      <c r="J56" s="184"/>
      <c r="K56" s="136"/>
      <c r="M56" s="137"/>
      <c r="N56" s="137"/>
      <c r="O56" s="137"/>
    </row>
    <row r="57" spans="1:15" ht="13.5" customHeight="1">
      <c r="A57" s="105" t="s">
        <v>136</v>
      </c>
      <c r="B57" s="51"/>
      <c r="C57" s="51"/>
      <c r="D57" s="53"/>
      <c r="E57" s="53"/>
      <c r="F57" s="135"/>
      <c r="G57" s="135"/>
      <c r="H57" s="135"/>
      <c r="I57" s="135"/>
      <c r="J57" s="184"/>
      <c r="K57" s="136"/>
      <c r="M57" s="137"/>
      <c r="N57" s="137"/>
      <c r="O57" s="137"/>
    </row>
    <row r="58" spans="1:11" ht="13.5" customHeight="1">
      <c r="A58" s="105" t="s">
        <v>128</v>
      </c>
      <c r="B58" s="51"/>
      <c r="C58" s="51"/>
      <c r="D58" s="53"/>
      <c r="E58" s="53"/>
      <c r="F58" s="135"/>
      <c r="G58" s="135"/>
      <c r="H58" s="135"/>
      <c r="I58" s="135"/>
      <c r="J58" s="184"/>
      <c r="K58" s="136"/>
    </row>
    <row r="59" spans="1:11" ht="13.5" customHeight="1">
      <c r="A59" s="105" t="s">
        <v>127</v>
      </c>
      <c r="B59" s="51"/>
      <c r="C59" s="51"/>
      <c r="D59" s="53"/>
      <c r="E59" s="53"/>
      <c r="F59" s="135"/>
      <c r="G59" s="135"/>
      <c r="H59" s="135"/>
      <c r="I59" s="135"/>
      <c r="J59" s="184"/>
      <c r="K59" s="136"/>
    </row>
    <row r="60" spans="1:11" ht="13.5" customHeight="1">
      <c r="A60" s="182" t="s">
        <v>126</v>
      </c>
      <c r="B60" s="51"/>
      <c r="C60" s="51"/>
      <c r="D60" s="53"/>
      <c r="E60" s="53"/>
      <c r="F60" s="135"/>
      <c r="G60" s="135"/>
      <c r="H60" s="135"/>
      <c r="I60" s="135"/>
      <c r="J60" s="184"/>
      <c r="K60" s="136"/>
    </row>
    <row r="61" spans="1:11" ht="13.5" customHeight="1">
      <c r="A61" s="182" t="s">
        <v>125</v>
      </c>
      <c r="B61" s="51"/>
      <c r="C61" s="51"/>
      <c r="D61" s="53"/>
      <c r="E61" s="53"/>
      <c r="F61" s="135"/>
      <c r="G61" s="135"/>
      <c r="H61" s="135"/>
      <c r="I61" s="135"/>
      <c r="J61" s="184"/>
      <c r="K61" s="136"/>
    </row>
    <row r="62" spans="1:11" ht="13.5" customHeight="1">
      <c r="A62" s="105" t="s">
        <v>124</v>
      </c>
      <c r="B62" s="51"/>
      <c r="C62" s="51"/>
      <c r="D62" s="53"/>
      <c r="E62" s="53"/>
      <c r="F62" s="135"/>
      <c r="G62" s="135"/>
      <c r="H62" s="135"/>
      <c r="I62" s="135"/>
      <c r="J62" s="184"/>
      <c r="K62" s="136"/>
    </row>
    <row r="63" spans="1:11" ht="13.5" customHeight="1">
      <c r="A63" s="105" t="s">
        <v>123</v>
      </c>
      <c r="B63" s="51"/>
      <c r="C63" s="51"/>
      <c r="D63" s="53"/>
      <c r="E63" s="53"/>
      <c r="F63" s="135"/>
      <c r="G63" s="135"/>
      <c r="H63" s="135"/>
      <c r="I63" s="135"/>
      <c r="J63" s="184"/>
      <c r="K63" s="136"/>
    </row>
    <row r="64" spans="1:11" ht="13.5" customHeight="1">
      <c r="A64" s="105" t="s">
        <v>138</v>
      </c>
      <c r="B64" s="51"/>
      <c r="C64" s="51"/>
      <c r="D64" s="53"/>
      <c r="E64" s="53"/>
      <c r="F64" s="135"/>
      <c r="G64" s="135"/>
      <c r="H64" s="135"/>
      <c r="I64" s="135"/>
      <c r="J64" s="184"/>
      <c r="K64" s="136"/>
    </row>
    <row r="65" spans="1:11" ht="13.5" customHeight="1">
      <c r="A65" s="105" t="s">
        <v>137</v>
      </c>
      <c r="B65" s="51"/>
      <c r="C65" s="51"/>
      <c r="D65" s="53"/>
      <c r="E65" s="53"/>
      <c r="F65" s="135"/>
      <c r="G65" s="135"/>
      <c r="H65" s="135"/>
      <c r="I65" s="135"/>
      <c r="J65" s="184"/>
      <c r="K65" s="136"/>
    </row>
    <row r="66" spans="1:11" ht="13.5" customHeight="1">
      <c r="A66" s="105" t="s">
        <v>139</v>
      </c>
      <c r="B66" s="51"/>
      <c r="C66" s="51"/>
      <c r="D66" s="53"/>
      <c r="E66" s="53"/>
      <c r="F66" s="135"/>
      <c r="G66" s="135"/>
      <c r="H66" s="135"/>
      <c r="I66" s="135"/>
      <c r="J66" s="184"/>
      <c r="K66" s="136"/>
    </row>
    <row r="67" spans="1:10" ht="13.5" customHeight="1" thickBot="1">
      <c r="A67" s="204" t="s">
        <v>140</v>
      </c>
      <c r="B67" s="138"/>
      <c r="C67" s="138"/>
      <c r="D67" s="139"/>
      <c r="E67" s="139"/>
      <c r="F67" s="138"/>
      <c r="G67" s="138"/>
      <c r="H67" s="138"/>
      <c r="I67" s="138"/>
      <c r="J67" s="203"/>
    </row>
  </sheetData>
  <mergeCells count="49">
    <mergeCell ref="A12:D12"/>
    <mergeCell ref="G21:I21"/>
    <mergeCell ref="G20:I20"/>
    <mergeCell ref="G23:I23"/>
    <mergeCell ref="G24:I24"/>
    <mergeCell ref="H3:K3"/>
    <mergeCell ref="H4:K4"/>
    <mergeCell ref="H5:K5"/>
    <mergeCell ref="C7:E7"/>
    <mergeCell ref="G7:I7"/>
    <mergeCell ref="A8:A10"/>
    <mergeCell ref="B3:E3"/>
    <mergeCell ref="B4:E4"/>
    <mergeCell ref="B5:E5"/>
    <mergeCell ref="C10:E10"/>
    <mergeCell ref="F40:G40"/>
    <mergeCell ref="F41:G41"/>
    <mergeCell ref="F29:G29"/>
    <mergeCell ref="F30:G30"/>
    <mergeCell ref="A35:C35"/>
    <mergeCell ref="F38:G38"/>
    <mergeCell ref="G13:I13"/>
    <mergeCell ref="F39:G39"/>
    <mergeCell ref="G25:I25"/>
    <mergeCell ref="F28:G28"/>
    <mergeCell ref="G26:I26"/>
    <mergeCell ref="G22:I22"/>
    <mergeCell ref="A24:D24"/>
    <mergeCell ref="G15:I15"/>
    <mergeCell ref="B45:D45"/>
    <mergeCell ref="F45:G45"/>
    <mergeCell ref="G14:I14"/>
    <mergeCell ref="F31:G31"/>
    <mergeCell ref="F32:G32"/>
    <mergeCell ref="F33:G33"/>
    <mergeCell ref="F34:G34"/>
    <mergeCell ref="F35:G35"/>
    <mergeCell ref="F36:G36"/>
    <mergeCell ref="A31:C31"/>
    <mergeCell ref="A49:J49"/>
    <mergeCell ref="A1:K1"/>
    <mergeCell ref="B47:D47"/>
    <mergeCell ref="F47:G47"/>
    <mergeCell ref="G16:I16"/>
    <mergeCell ref="G17:I17"/>
    <mergeCell ref="G18:I18"/>
    <mergeCell ref="G19:I19"/>
    <mergeCell ref="A43:K43"/>
    <mergeCell ref="G12:K12"/>
  </mergeCells>
  <printOptions horizontalCentered="1" verticalCentered="1"/>
  <pageMargins left="0.25" right="0.25" top="0.25" bottom="0.25" header="0.5" footer="0.5"/>
  <pageSetup fitToHeight="1" fitToWidth="1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27.7109375" style="34" bestFit="1" customWidth="1"/>
  </cols>
  <sheetData>
    <row r="1" ht="13.5" thickBot="1"/>
    <row r="2" spans="1:21" ht="12.75">
      <c r="A2" s="207"/>
      <c r="B2" s="208"/>
      <c r="C2" s="209"/>
      <c r="D2" s="207" t="s">
        <v>46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9"/>
    </row>
    <row r="3" spans="1:21" ht="12.75">
      <c r="A3" s="272" t="s">
        <v>32</v>
      </c>
      <c r="B3" s="273"/>
      <c r="C3" s="274"/>
      <c r="D3" s="272" t="s">
        <v>7</v>
      </c>
      <c r="E3" s="273"/>
      <c r="F3" s="274"/>
      <c r="G3" s="236" t="s">
        <v>2</v>
      </c>
      <c r="H3" s="237"/>
      <c r="I3" s="238"/>
      <c r="J3" s="237" t="s">
        <v>5</v>
      </c>
      <c r="K3" s="237"/>
      <c r="L3" s="238"/>
      <c r="M3" s="272" t="s">
        <v>31</v>
      </c>
      <c r="N3" s="273"/>
      <c r="O3" s="274"/>
      <c r="P3" s="272" t="s">
        <v>3</v>
      </c>
      <c r="Q3" s="273"/>
      <c r="R3" s="274"/>
      <c r="S3" s="272" t="s">
        <v>4</v>
      </c>
      <c r="T3" s="273"/>
      <c r="U3" s="274"/>
    </row>
    <row r="4" spans="1:21" ht="12.75">
      <c r="A4" s="14"/>
      <c r="B4" s="2"/>
      <c r="C4" s="206" t="s">
        <v>141</v>
      </c>
      <c r="D4" s="14"/>
      <c r="E4" s="2"/>
      <c r="F4" s="6"/>
      <c r="G4" s="236">
        <v>71432</v>
      </c>
      <c r="H4" s="237"/>
      <c r="I4" s="238"/>
      <c r="J4" s="236">
        <v>100414</v>
      </c>
      <c r="K4" s="237"/>
      <c r="L4" s="238"/>
      <c r="M4" s="236">
        <v>164044</v>
      </c>
      <c r="N4" s="237"/>
      <c r="O4" s="238"/>
      <c r="P4" s="236">
        <v>108883</v>
      </c>
      <c r="Q4" s="237"/>
      <c r="R4" s="238"/>
      <c r="S4" s="236">
        <v>1210</v>
      </c>
      <c r="T4" s="237"/>
      <c r="U4" s="238"/>
    </row>
    <row r="5" spans="1:21" s="10" customFormat="1" ht="12.75">
      <c r="A5" s="14" t="s">
        <v>48</v>
      </c>
      <c r="B5" s="2" t="s">
        <v>51</v>
      </c>
      <c r="C5" s="6" t="s">
        <v>9</v>
      </c>
      <c r="D5" s="14" t="s">
        <v>43</v>
      </c>
      <c r="E5" s="2" t="s">
        <v>44</v>
      </c>
      <c r="F5" s="6" t="s">
        <v>45</v>
      </c>
      <c r="G5" s="27" t="s">
        <v>43</v>
      </c>
      <c r="H5" s="17" t="s">
        <v>44</v>
      </c>
      <c r="I5" s="18" t="s">
        <v>45</v>
      </c>
      <c r="J5" s="27" t="s">
        <v>43</v>
      </c>
      <c r="K5" s="17" t="s">
        <v>44</v>
      </c>
      <c r="L5" s="18" t="s">
        <v>45</v>
      </c>
      <c r="M5" s="14" t="s">
        <v>43</v>
      </c>
      <c r="N5" s="2" t="s">
        <v>44</v>
      </c>
      <c r="O5" s="6" t="s">
        <v>45</v>
      </c>
      <c r="P5" s="14" t="s">
        <v>43</v>
      </c>
      <c r="Q5" s="2" t="s">
        <v>44</v>
      </c>
      <c r="R5" s="6" t="s">
        <v>45</v>
      </c>
      <c r="S5" s="14" t="s">
        <v>43</v>
      </c>
      <c r="T5" s="2" t="s">
        <v>44</v>
      </c>
      <c r="U5" s="6" t="s">
        <v>45</v>
      </c>
    </row>
    <row r="6" spans="1:21" ht="12.75">
      <c r="A6" s="35" t="s">
        <v>49</v>
      </c>
      <c r="B6" s="19" t="s">
        <v>52</v>
      </c>
      <c r="C6" s="3">
        <v>1</v>
      </c>
      <c r="D6" s="21">
        <f>8.4+2.1+8.4</f>
        <v>18.9</v>
      </c>
      <c r="E6" s="38">
        <v>0.61</v>
      </c>
      <c r="F6" s="7">
        <f aca="true" t="shared" si="0" ref="F6:F14">D6+E6</f>
        <v>19.509999999999998</v>
      </c>
      <c r="G6" s="42">
        <f aca="true" t="shared" si="1" ref="G6:G14">D6*$C$19/100</f>
        <v>0.05669999999999999</v>
      </c>
      <c r="H6" s="24">
        <f aca="true" t="shared" si="2" ref="H6:H14">E6*$D$19/100</f>
        <v>0.0060999999999999995</v>
      </c>
      <c r="I6" s="8">
        <f aca="true" t="shared" si="3" ref="I6:I14">SUM(G6:H6)</f>
        <v>0.0628</v>
      </c>
      <c r="J6" s="42">
        <f>D6*$C$20/100</f>
        <v>0</v>
      </c>
      <c r="K6" s="24">
        <f>E6*$D$20/100</f>
        <v>0.00976</v>
      </c>
      <c r="L6" s="8">
        <f>SUM(J6:K6)</f>
        <v>0.00976</v>
      </c>
      <c r="M6" s="42">
        <f>D6*$C$21/100</f>
        <v>0</v>
      </c>
      <c r="N6" s="24">
        <f>E6*$D$21/100</f>
        <v>0.06709999999999999</v>
      </c>
      <c r="O6" s="8">
        <f>SUM(M6:N6)</f>
        <v>0.06709999999999999</v>
      </c>
      <c r="P6" s="42">
        <f>D6*$C$22/100</f>
        <v>0</v>
      </c>
      <c r="Q6" s="24">
        <f>E6*$D$22/100</f>
        <v>0.048799999999999996</v>
      </c>
      <c r="R6" s="8">
        <f>SUM(P6:Q6)</f>
        <v>0.048799999999999996</v>
      </c>
      <c r="S6" s="42">
        <f>D6*$C$23</f>
        <v>0</v>
      </c>
      <c r="T6" s="24">
        <f>E6*$D$23/100</f>
        <v>0.01464</v>
      </c>
      <c r="U6" s="8">
        <f>SUM(S6:T6)</f>
        <v>0.01464</v>
      </c>
    </row>
    <row r="7" spans="1:21" ht="12.75">
      <c r="A7" s="1"/>
      <c r="B7" s="19" t="s">
        <v>37</v>
      </c>
      <c r="C7" s="3">
        <v>2</v>
      </c>
      <c r="D7" s="21">
        <f>0.42+2.1+8.4</f>
        <v>10.92</v>
      </c>
      <c r="E7" s="38">
        <v>0.61</v>
      </c>
      <c r="F7" s="7">
        <f t="shared" si="0"/>
        <v>11.53</v>
      </c>
      <c r="G7" s="42">
        <f t="shared" si="1"/>
        <v>0.03276</v>
      </c>
      <c r="H7" s="24">
        <f t="shared" si="2"/>
        <v>0.0060999999999999995</v>
      </c>
      <c r="I7" s="8">
        <f t="shared" si="3"/>
        <v>0.03886</v>
      </c>
      <c r="J7" s="42">
        <f aca="true" t="shared" si="4" ref="J7:J14">D7*$C$20/100</f>
        <v>0</v>
      </c>
      <c r="K7" s="24">
        <f aca="true" t="shared" si="5" ref="K7:K14">E7*$D$20/100</f>
        <v>0.00976</v>
      </c>
      <c r="L7" s="8">
        <f aca="true" t="shared" si="6" ref="L7:L14">SUM(J7:K7)</f>
        <v>0.00976</v>
      </c>
      <c r="M7" s="42">
        <f aca="true" t="shared" si="7" ref="M7:M14">D7*$C$21/100</f>
        <v>0</v>
      </c>
      <c r="N7" s="24">
        <f aca="true" t="shared" si="8" ref="N7:N14">E7*$D$21/100</f>
        <v>0.06709999999999999</v>
      </c>
      <c r="O7" s="8">
        <f aca="true" t="shared" si="9" ref="O7:O14">SUM(M7:N7)</f>
        <v>0.06709999999999999</v>
      </c>
      <c r="P7" s="42">
        <f aca="true" t="shared" si="10" ref="P7:P14">D7*$C$22/100</f>
        <v>0</v>
      </c>
      <c r="Q7" s="24">
        <f aca="true" t="shared" si="11" ref="Q7:Q14">E7*$D$22/100</f>
        <v>0.048799999999999996</v>
      </c>
      <c r="R7" s="8">
        <f aca="true" t="shared" si="12" ref="R7:R14">SUM(P7:Q7)</f>
        <v>0.048799999999999996</v>
      </c>
      <c r="S7" s="42">
        <f aca="true" t="shared" si="13" ref="S7:S14">D7*$C$23</f>
        <v>0</v>
      </c>
      <c r="T7" s="24">
        <f aca="true" t="shared" si="14" ref="T7:T14">E7*$D$23/100</f>
        <v>0.01464</v>
      </c>
      <c r="U7" s="8">
        <f aca="true" t="shared" si="15" ref="U7:U14">SUM(S7:T7)</f>
        <v>0.01464</v>
      </c>
    </row>
    <row r="8" spans="1:21" ht="12.75">
      <c r="A8" s="1"/>
      <c r="B8" s="19" t="s">
        <v>35</v>
      </c>
      <c r="C8" s="3">
        <v>3</v>
      </c>
      <c r="D8" s="21">
        <f>0.42+0.21+0.63</f>
        <v>1.26</v>
      </c>
      <c r="E8" s="38">
        <v>0.42</v>
      </c>
      <c r="F8" s="7">
        <f t="shared" si="0"/>
        <v>1.68</v>
      </c>
      <c r="G8" s="42">
        <f t="shared" si="1"/>
        <v>0.00378</v>
      </c>
      <c r="H8" s="24">
        <f t="shared" si="2"/>
        <v>0.0042</v>
      </c>
      <c r="I8" s="8">
        <f t="shared" si="3"/>
        <v>0.00798</v>
      </c>
      <c r="J8" s="42">
        <f t="shared" si="4"/>
        <v>0</v>
      </c>
      <c r="K8" s="24">
        <f t="shared" si="5"/>
        <v>0.00672</v>
      </c>
      <c r="L8" s="8">
        <f t="shared" si="6"/>
        <v>0.00672</v>
      </c>
      <c r="M8" s="42">
        <f t="shared" si="7"/>
        <v>0</v>
      </c>
      <c r="N8" s="24">
        <f t="shared" si="8"/>
        <v>0.0462</v>
      </c>
      <c r="O8" s="8">
        <f t="shared" si="9"/>
        <v>0.0462</v>
      </c>
      <c r="P8" s="42">
        <f t="shared" si="10"/>
        <v>0</v>
      </c>
      <c r="Q8" s="24">
        <f t="shared" si="11"/>
        <v>0.0336</v>
      </c>
      <c r="R8" s="8">
        <f t="shared" si="12"/>
        <v>0.0336</v>
      </c>
      <c r="S8" s="42">
        <f t="shared" si="13"/>
        <v>0</v>
      </c>
      <c r="T8" s="24">
        <f t="shared" si="14"/>
        <v>0.01008</v>
      </c>
      <c r="U8" s="8">
        <f t="shared" si="15"/>
        <v>0.01008</v>
      </c>
    </row>
    <row r="9" spans="1:21" ht="12.75">
      <c r="A9" s="1"/>
      <c r="B9" s="19" t="s">
        <v>36</v>
      </c>
      <c r="C9" s="3">
        <v>4</v>
      </c>
      <c r="D9" s="21">
        <f>0.42+0.053+0.63</f>
        <v>1.103</v>
      </c>
      <c r="E9" s="38">
        <v>0.42</v>
      </c>
      <c r="F9" s="7">
        <f t="shared" si="0"/>
        <v>1.523</v>
      </c>
      <c r="G9" s="42">
        <f t="shared" si="1"/>
        <v>0.003309</v>
      </c>
      <c r="H9" s="24">
        <f t="shared" si="2"/>
        <v>0.0042</v>
      </c>
      <c r="I9" s="8">
        <f t="shared" si="3"/>
        <v>0.007509</v>
      </c>
      <c r="J9" s="42">
        <f t="shared" si="4"/>
        <v>0</v>
      </c>
      <c r="K9" s="24">
        <f t="shared" si="5"/>
        <v>0.00672</v>
      </c>
      <c r="L9" s="8">
        <f t="shared" si="6"/>
        <v>0.00672</v>
      </c>
      <c r="M9" s="42">
        <f t="shared" si="7"/>
        <v>0</v>
      </c>
      <c r="N9" s="24">
        <f t="shared" si="8"/>
        <v>0.0462</v>
      </c>
      <c r="O9" s="8">
        <f t="shared" si="9"/>
        <v>0.0462</v>
      </c>
      <c r="P9" s="42">
        <f t="shared" si="10"/>
        <v>0</v>
      </c>
      <c r="Q9" s="24">
        <f t="shared" si="11"/>
        <v>0.0336</v>
      </c>
      <c r="R9" s="8">
        <f t="shared" si="12"/>
        <v>0.0336</v>
      </c>
      <c r="S9" s="42">
        <f t="shared" si="13"/>
        <v>0</v>
      </c>
      <c r="T9" s="24">
        <f t="shared" si="14"/>
        <v>0.01008</v>
      </c>
      <c r="U9" s="8">
        <f t="shared" si="15"/>
        <v>0.01008</v>
      </c>
    </row>
    <row r="10" spans="1:21" ht="12.75">
      <c r="A10" s="36" t="s">
        <v>50</v>
      </c>
      <c r="B10" s="19" t="s">
        <v>52</v>
      </c>
      <c r="C10" s="3">
        <v>5</v>
      </c>
      <c r="D10" s="21">
        <f>8.4+0.84+8.4</f>
        <v>17.64</v>
      </c>
      <c r="E10" s="38">
        <v>0.61</v>
      </c>
      <c r="F10" s="7">
        <f t="shared" si="0"/>
        <v>18.25</v>
      </c>
      <c r="G10" s="42">
        <f t="shared" si="1"/>
        <v>0.052919999999999995</v>
      </c>
      <c r="H10" s="24">
        <f t="shared" si="2"/>
        <v>0.0060999999999999995</v>
      </c>
      <c r="I10" s="8">
        <f t="shared" si="3"/>
        <v>0.059019999999999996</v>
      </c>
      <c r="J10" s="42">
        <f t="shared" si="4"/>
        <v>0</v>
      </c>
      <c r="K10" s="24">
        <f t="shared" si="5"/>
        <v>0.00976</v>
      </c>
      <c r="L10" s="8">
        <f t="shared" si="6"/>
        <v>0.00976</v>
      </c>
      <c r="M10" s="42">
        <f t="shared" si="7"/>
        <v>0</v>
      </c>
      <c r="N10" s="24">
        <f t="shared" si="8"/>
        <v>0.06709999999999999</v>
      </c>
      <c r="O10" s="8">
        <f t="shared" si="9"/>
        <v>0.06709999999999999</v>
      </c>
      <c r="P10" s="42">
        <f t="shared" si="10"/>
        <v>0</v>
      </c>
      <c r="Q10" s="24">
        <f t="shared" si="11"/>
        <v>0.048799999999999996</v>
      </c>
      <c r="R10" s="8">
        <f t="shared" si="12"/>
        <v>0.048799999999999996</v>
      </c>
      <c r="S10" s="42">
        <f t="shared" si="13"/>
        <v>0</v>
      </c>
      <c r="T10" s="24">
        <f t="shared" si="14"/>
        <v>0.01464</v>
      </c>
      <c r="U10" s="8">
        <f t="shared" si="15"/>
        <v>0.01464</v>
      </c>
    </row>
    <row r="11" spans="1:21" ht="12.75">
      <c r="A11" s="1"/>
      <c r="B11" s="19" t="s">
        <v>37</v>
      </c>
      <c r="C11" s="3">
        <v>6</v>
      </c>
      <c r="D11" s="21">
        <f>0.42+0.84+8.4</f>
        <v>9.66</v>
      </c>
      <c r="E11" s="38">
        <v>0.61</v>
      </c>
      <c r="F11" s="7">
        <f t="shared" si="0"/>
        <v>10.27</v>
      </c>
      <c r="G11" s="42">
        <f t="shared" si="1"/>
        <v>0.028980000000000002</v>
      </c>
      <c r="H11" s="24">
        <f t="shared" si="2"/>
        <v>0.0060999999999999995</v>
      </c>
      <c r="I11" s="8">
        <f t="shared" si="3"/>
        <v>0.03508</v>
      </c>
      <c r="J11" s="42">
        <f t="shared" si="4"/>
        <v>0</v>
      </c>
      <c r="K11" s="24">
        <f t="shared" si="5"/>
        <v>0.00976</v>
      </c>
      <c r="L11" s="8">
        <f t="shared" si="6"/>
        <v>0.00976</v>
      </c>
      <c r="M11" s="42">
        <f t="shared" si="7"/>
        <v>0</v>
      </c>
      <c r="N11" s="24">
        <f t="shared" si="8"/>
        <v>0.06709999999999999</v>
      </c>
      <c r="O11" s="8">
        <f t="shared" si="9"/>
        <v>0.06709999999999999</v>
      </c>
      <c r="P11" s="42">
        <f t="shared" si="10"/>
        <v>0</v>
      </c>
      <c r="Q11" s="24">
        <f t="shared" si="11"/>
        <v>0.048799999999999996</v>
      </c>
      <c r="R11" s="8">
        <f t="shared" si="12"/>
        <v>0.048799999999999996</v>
      </c>
      <c r="S11" s="42">
        <f t="shared" si="13"/>
        <v>0</v>
      </c>
      <c r="T11" s="24">
        <f t="shared" si="14"/>
        <v>0.01464</v>
      </c>
      <c r="U11" s="8">
        <f t="shared" si="15"/>
        <v>0.01464</v>
      </c>
    </row>
    <row r="12" spans="1:21" ht="12.75">
      <c r="A12" s="1"/>
      <c r="B12" s="19" t="s">
        <v>40</v>
      </c>
      <c r="C12" s="3">
        <v>7</v>
      </c>
      <c r="D12" s="21">
        <f>0.084+0.21+8.4</f>
        <v>8.694</v>
      </c>
      <c r="E12" s="38">
        <v>0.61</v>
      </c>
      <c r="F12" s="7">
        <f t="shared" si="0"/>
        <v>9.304</v>
      </c>
      <c r="G12" s="42">
        <f t="shared" si="1"/>
        <v>0.026082</v>
      </c>
      <c r="H12" s="24">
        <f t="shared" si="2"/>
        <v>0.0060999999999999995</v>
      </c>
      <c r="I12" s="8">
        <f t="shared" si="3"/>
        <v>0.032182</v>
      </c>
      <c r="J12" s="42">
        <f t="shared" si="4"/>
        <v>0</v>
      </c>
      <c r="K12" s="24">
        <f t="shared" si="5"/>
        <v>0.00976</v>
      </c>
      <c r="L12" s="8">
        <f t="shared" si="6"/>
        <v>0.00976</v>
      </c>
      <c r="M12" s="42">
        <f t="shared" si="7"/>
        <v>0</v>
      </c>
      <c r="N12" s="24">
        <f t="shared" si="8"/>
        <v>0.06709999999999999</v>
      </c>
      <c r="O12" s="8">
        <f t="shared" si="9"/>
        <v>0.06709999999999999</v>
      </c>
      <c r="P12" s="42">
        <f t="shared" si="10"/>
        <v>0</v>
      </c>
      <c r="Q12" s="24">
        <f t="shared" si="11"/>
        <v>0.048799999999999996</v>
      </c>
      <c r="R12" s="8">
        <f t="shared" si="12"/>
        <v>0.048799999999999996</v>
      </c>
      <c r="S12" s="42">
        <f t="shared" si="13"/>
        <v>0</v>
      </c>
      <c r="T12" s="24">
        <f t="shared" si="14"/>
        <v>0.01464</v>
      </c>
      <c r="U12" s="8">
        <f t="shared" si="15"/>
        <v>0.01464</v>
      </c>
    </row>
    <row r="13" spans="1:21" ht="12.75">
      <c r="A13" s="1"/>
      <c r="B13" s="19" t="s">
        <v>35</v>
      </c>
      <c r="C13" s="3">
        <v>8</v>
      </c>
      <c r="D13" s="21">
        <f>0.42+0.1+0.74</f>
        <v>1.26</v>
      </c>
      <c r="E13" s="38">
        <v>0.42</v>
      </c>
      <c r="F13" s="7">
        <f t="shared" si="0"/>
        <v>1.68</v>
      </c>
      <c r="G13" s="42">
        <f t="shared" si="1"/>
        <v>0.00378</v>
      </c>
      <c r="H13" s="24">
        <f t="shared" si="2"/>
        <v>0.0042</v>
      </c>
      <c r="I13" s="8">
        <f t="shared" si="3"/>
        <v>0.00798</v>
      </c>
      <c r="J13" s="42">
        <f t="shared" si="4"/>
        <v>0</v>
      </c>
      <c r="K13" s="24">
        <f t="shared" si="5"/>
        <v>0.00672</v>
      </c>
      <c r="L13" s="8">
        <f t="shared" si="6"/>
        <v>0.00672</v>
      </c>
      <c r="M13" s="42">
        <f t="shared" si="7"/>
        <v>0</v>
      </c>
      <c r="N13" s="24">
        <f t="shared" si="8"/>
        <v>0.0462</v>
      </c>
      <c r="O13" s="8">
        <f t="shared" si="9"/>
        <v>0.0462</v>
      </c>
      <c r="P13" s="42">
        <f t="shared" si="10"/>
        <v>0</v>
      </c>
      <c r="Q13" s="24">
        <f t="shared" si="11"/>
        <v>0.0336</v>
      </c>
      <c r="R13" s="8">
        <f t="shared" si="12"/>
        <v>0.0336</v>
      </c>
      <c r="S13" s="42">
        <f t="shared" si="13"/>
        <v>0</v>
      </c>
      <c r="T13" s="24">
        <f t="shared" si="14"/>
        <v>0.01008</v>
      </c>
      <c r="U13" s="8">
        <f t="shared" si="15"/>
        <v>0.01008</v>
      </c>
    </row>
    <row r="14" spans="1:21" ht="13.5" thickBot="1">
      <c r="A14" s="4"/>
      <c r="B14" s="37" t="s">
        <v>36</v>
      </c>
      <c r="C14" s="5">
        <v>9</v>
      </c>
      <c r="D14" s="39">
        <f>0.084+0.025+0.74</f>
        <v>0.849</v>
      </c>
      <c r="E14" s="40">
        <v>0.42</v>
      </c>
      <c r="F14" s="41">
        <f t="shared" si="0"/>
        <v>1.269</v>
      </c>
      <c r="G14" s="43">
        <f t="shared" si="1"/>
        <v>0.002547</v>
      </c>
      <c r="H14" s="25">
        <f t="shared" si="2"/>
        <v>0.0042</v>
      </c>
      <c r="I14" s="44">
        <f t="shared" si="3"/>
        <v>0.0067469999999999995</v>
      </c>
      <c r="J14" s="43">
        <f t="shared" si="4"/>
        <v>0</v>
      </c>
      <c r="K14" s="25">
        <f t="shared" si="5"/>
        <v>0.00672</v>
      </c>
      <c r="L14" s="44">
        <f t="shared" si="6"/>
        <v>0.00672</v>
      </c>
      <c r="M14" s="43">
        <f t="shared" si="7"/>
        <v>0</v>
      </c>
      <c r="N14" s="25">
        <f t="shared" si="8"/>
        <v>0.0462</v>
      </c>
      <c r="O14" s="44">
        <f t="shared" si="9"/>
        <v>0.0462</v>
      </c>
      <c r="P14" s="43">
        <f t="shared" si="10"/>
        <v>0</v>
      </c>
      <c r="Q14" s="25">
        <f t="shared" si="11"/>
        <v>0.0336</v>
      </c>
      <c r="R14" s="44">
        <f t="shared" si="12"/>
        <v>0.0336</v>
      </c>
      <c r="S14" s="43">
        <f t="shared" si="13"/>
        <v>0</v>
      </c>
      <c r="T14" s="25">
        <f t="shared" si="14"/>
        <v>0.01008</v>
      </c>
      <c r="U14" s="44">
        <f t="shared" si="15"/>
        <v>0.01008</v>
      </c>
    </row>
    <row r="16" ht="13.5" thickBot="1"/>
    <row r="17" spans="2:4" ht="12.75">
      <c r="B17" s="45" t="s">
        <v>47</v>
      </c>
      <c r="C17" s="270" t="s">
        <v>53</v>
      </c>
      <c r="D17" s="271"/>
    </row>
    <row r="18" spans="2:4" ht="12.75">
      <c r="B18" s="46"/>
      <c r="C18" s="2" t="s">
        <v>43</v>
      </c>
      <c r="D18" s="6" t="s">
        <v>44</v>
      </c>
    </row>
    <row r="19" spans="2:4" ht="12.75">
      <c r="B19" s="1" t="s">
        <v>2</v>
      </c>
      <c r="C19" s="47">
        <v>0.3</v>
      </c>
      <c r="D19" s="48">
        <v>1</v>
      </c>
    </row>
    <row r="20" spans="2:4" ht="12.75">
      <c r="B20" s="1" t="s">
        <v>5</v>
      </c>
      <c r="C20" s="47">
        <v>0</v>
      </c>
      <c r="D20" s="48">
        <v>1.6</v>
      </c>
    </row>
    <row r="21" spans="2:4" ht="12.75">
      <c r="B21" s="1" t="s">
        <v>31</v>
      </c>
      <c r="C21" s="47">
        <v>0</v>
      </c>
      <c r="D21" s="48">
        <v>11</v>
      </c>
    </row>
    <row r="22" spans="2:4" ht="12.75">
      <c r="B22" s="1" t="s">
        <v>3</v>
      </c>
      <c r="C22" s="47">
        <v>0</v>
      </c>
      <c r="D22" s="48">
        <v>8</v>
      </c>
    </row>
    <row r="23" spans="2:4" ht="13.5" thickBot="1">
      <c r="B23" s="4" t="s">
        <v>4</v>
      </c>
      <c r="C23" s="49">
        <v>0</v>
      </c>
      <c r="D23" s="50">
        <v>2.4</v>
      </c>
    </row>
  </sheetData>
  <sheetProtection sheet="1" objects="1" scenarios="1"/>
  <mergeCells count="15">
    <mergeCell ref="P4:R4"/>
    <mergeCell ref="S4:U4"/>
    <mergeCell ref="A3:C3"/>
    <mergeCell ref="A2:C2"/>
    <mergeCell ref="P3:R3"/>
    <mergeCell ref="S3:U3"/>
    <mergeCell ref="D2:U2"/>
    <mergeCell ref="C17:D17"/>
    <mergeCell ref="M3:O3"/>
    <mergeCell ref="G4:I4"/>
    <mergeCell ref="J4:L4"/>
    <mergeCell ref="M4:O4"/>
    <mergeCell ref="D3:F3"/>
    <mergeCell ref="G3:I3"/>
    <mergeCell ref="J3:L3"/>
  </mergeCells>
  <printOptions/>
  <pageMargins left="0.25" right="0.2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workbookViewId="0" topLeftCell="A1">
      <selection activeCell="A1" sqref="A1"/>
    </sheetView>
  </sheetViews>
  <sheetFormatPr defaultColWidth="11.00390625" defaultRowHeight="12.75"/>
  <cols>
    <col min="1" max="1" width="12.140625" style="0" customWidth="1"/>
    <col min="2" max="2" width="9.8515625" style="0" customWidth="1"/>
    <col min="3" max="3" width="8.7109375" style="0" customWidth="1"/>
    <col min="4" max="4" width="9.8515625" style="0" customWidth="1"/>
    <col min="5" max="5" width="8.7109375" style="0" customWidth="1"/>
    <col min="6" max="6" width="9.8515625" style="0" customWidth="1"/>
    <col min="7" max="7" width="8.7109375" style="0" customWidth="1"/>
    <col min="8" max="8" width="9.8515625" style="0" customWidth="1"/>
    <col min="9" max="9" width="8.7109375" style="0" customWidth="1"/>
    <col min="10" max="10" width="9.8515625" style="0" customWidth="1"/>
    <col min="11" max="11" width="8.7109375" style="0" customWidth="1"/>
    <col min="12" max="12" width="9.8515625" style="0" customWidth="1"/>
    <col min="13" max="13" width="8.7109375" style="0" customWidth="1"/>
    <col min="14" max="14" width="9.8515625" style="0" customWidth="1"/>
    <col min="15" max="15" width="8.7109375" style="0" customWidth="1"/>
    <col min="16" max="16" width="9.8515625" style="0" customWidth="1"/>
    <col min="17" max="17" width="8.7109375" style="0" customWidth="1"/>
    <col min="18" max="18" width="9.8515625" style="0" customWidth="1"/>
    <col min="19" max="19" width="8.7109375" style="0" customWidth="1"/>
  </cols>
  <sheetData>
    <row r="1" spans="1:17" ht="18.75">
      <c r="A1" s="79">
        <v>36600</v>
      </c>
      <c r="B1" s="55"/>
      <c r="C1" s="55"/>
      <c r="D1" s="55"/>
      <c r="E1" s="55"/>
      <c r="H1" s="56" t="s">
        <v>59</v>
      </c>
      <c r="J1" s="55"/>
      <c r="K1" s="55"/>
      <c r="L1" s="55"/>
      <c r="M1" s="55"/>
      <c r="N1" s="55"/>
      <c r="O1" s="55"/>
      <c r="P1" s="55"/>
      <c r="Q1" s="55"/>
    </row>
    <row r="2" spans="1:17" ht="15">
      <c r="A2" s="55"/>
      <c r="B2" s="55"/>
      <c r="C2" s="55"/>
      <c r="D2" s="55"/>
      <c r="I2" s="57" t="s">
        <v>60</v>
      </c>
      <c r="J2" s="55"/>
      <c r="K2" s="55"/>
      <c r="L2" s="55"/>
      <c r="M2" s="55"/>
      <c r="N2" s="55"/>
      <c r="O2" s="55"/>
      <c r="P2" s="55"/>
      <c r="Q2" s="55"/>
    </row>
    <row r="3" spans="1:17" ht="15">
      <c r="A3" s="55"/>
      <c r="B3" s="55"/>
      <c r="C3" s="55"/>
      <c r="D3" s="55"/>
      <c r="I3" s="57" t="s">
        <v>61</v>
      </c>
      <c r="J3" s="55"/>
      <c r="K3" s="55"/>
      <c r="L3" s="55"/>
      <c r="M3" s="55"/>
      <c r="N3" s="55"/>
      <c r="O3" s="55"/>
      <c r="P3" s="55"/>
      <c r="Q3" s="55"/>
    </row>
    <row r="4" spans="1:20" ht="12.75">
      <c r="A4" s="55" t="s">
        <v>15</v>
      </c>
      <c r="B4" s="275" t="s">
        <v>62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7"/>
      <c r="T4" s="58"/>
    </row>
    <row r="5" spans="1:20" ht="12.75">
      <c r="A5" s="55" t="s">
        <v>63</v>
      </c>
      <c r="B5" s="59">
        <v>1</v>
      </c>
      <c r="C5" s="60" t="s">
        <v>6</v>
      </c>
      <c r="D5" s="61">
        <v>2</v>
      </c>
      <c r="E5" s="60" t="s">
        <v>6</v>
      </c>
      <c r="F5" s="59">
        <v>3</v>
      </c>
      <c r="G5" s="60" t="s">
        <v>6</v>
      </c>
      <c r="H5" s="61">
        <v>4</v>
      </c>
      <c r="I5" s="60" t="s">
        <v>6</v>
      </c>
      <c r="J5" s="59">
        <v>5</v>
      </c>
      <c r="K5" s="60" t="s">
        <v>6</v>
      </c>
      <c r="L5" s="61">
        <v>6</v>
      </c>
      <c r="M5" s="60" t="s">
        <v>6</v>
      </c>
      <c r="N5" s="59">
        <v>7</v>
      </c>
      <c r="O5" s="60" t="s">
        <v>6</v>
      </c>
      <c r="P5" s="61">
        <v>8</v>
      </c>
      <c r="Q5" s="60" t="s">
        <v>6</v>
      </c>
      <c r="R5" s="59">
        <v>9</v>
      </c>
      <c r="S5" s="60" t="s">
        <v>6</v>
      </c>
      <c r="T5" s="58"/>
    </row>
    <row r="6" spans="1:20" ht="12.75">
      <c r="A6" s="55" t="s">
        <v>64</v>
      </c>
      <c r="B6" s="62"/>
      <c r="C6" s="55" t="s">
        <v>65</v>
      </c>
      <c r="D6" s="63"/>
      <c r="E6" s="55" t="s">
        <v>65</v>
      </c>
      <c r="F6" s="62"/>
      <c r="G6" s="55" t="s">
        <v>65</v>
      </c>
      <c r="H6" s="63"/>
      <c r="I6" s="55" t="s">
        <v>65</v>
      </c>
      <c r="J6" s="62"/>
      <c r="K6" s="55" t="s">
        <v>65</v>
      </c>
      <c r="L6" s="63"/>
      <c r="M6" s="55" t="s">
        <v>65</v>
      </c>
      <c r="N6" s="62"/>
      <c r="O6" s="55" t="s">
        <v>65</v>
      </c>
      <c r="P6" s="63"/>
      <c r="Q6" s="55" t="s">
        <v>65</v>
      </c>
      <c r="R6" s="62"/>
      <c r="S6" s="55" t="s">
        <v>65</v>
      </c>
      <c r="T6" s="58"/>
    </row>
    <row r="7" spans="1:20" ht="12.75">
      <c r="A7" s="55" t="s">
        <v>66</v>
      </c>
      <c r="B7" s="62" t="s">
        <v>67</v>
      </c>
      <c r="C7" s="55" t="s">
        <v>68</v>
      </c>
      <c r="D7" s="63" t="s">
        <v>67</v>
      </c>
      <c r="E7" s="55" t="s">
        <v>68</v>
      </c>
      <c r="F7" s="62" t="s">
        <v>67</v>
      </c>
      <c r="G7" s="55" t="s">
        <v>68</v>
      </c>
      <c r="H7" s="63" t="s">
        <v>67</v>
      </c>
      <c r="I7" s="55" t="s">
        <v>68</v>
      </c>
      <c r="J7" s="62" t="s">
        <v>67</v>
      </c>
      <c r="K7" s="55" t="s">
        <v>68</v>
      </c>
      <c r="L7" s="63" t="s">
        <v>67</v>
      </c>
      <c r="M7" s="55" t="s">
        <v>68</v>
      </c>
      <c r="N7" s="62" t="s">
        <v>67</v>
      </c>
      <c r="O7" s="55" t="s">
        <v>68</v>
      </c>
      <c r="P7" s="63" t="s">
        <v>67</v>
      </c>
      <c r="Q7" s="55" t="s">
        <v>68</v>
      </c>
      <c r="R7" s="62" t="s">
        <v>67</v>
      </c>
      <c r="S7" s="55" t="s">
        <v>68</v>
      </c>
      <c r="T7" s="58"/>
    </row>
    <row r="8" spans="1:20" ht="12.75">
      <c r="A8" s="55" t="s">
        <v>69</v>
      </c>
      <c r="B8" s="62" t="s">
        <v>70</v>
      </c>
      <c r="C8" s="55" t="s">
        <v>71</v>
      </c>
      <c r="D8" s="63" t="s">
        <v>70</v>
      </c>
      <c r="E8" s="55" t="s">
        <v>71</v>
      </c>
      <c r="F8" s="62" t="s">
        <v>70</v>
      </c>
      <c r="G8" s="55" t="s">
        <v>71</v>
      </c>
      <c r="H8" s="63" t="s">
        <v>70</v>
      </c>
      <c r="I8" s="55" t="s">
        <v>71</v>
      </c>
      <c r="J8" s="62" t="s">
        <v>70</v>
      </c>
      <c r="K8" s="55" t="s">
        <v>71</v>
      </c>
      <c r="L8" s="63" t="s">
        <v>70</v>
      </c>
      <c r="M8" s="55" t="s">
        <v>71</v>
      </c>
      <c r="N8" s="62" t="s">
        <v>70</v>
      </c>
      <c r="O8" s="55" t="s">
        <v>71</v>
      </c>
      <c r="P8" s="63" t="s">
        <v>70</v>
      </c>
      <c r="Q8" s="55" t="s">
        <v>71</v>
      </c>
      <c r="R8" s="62" t="s">
        <v>70</v>
      </c>
      <c r="S8" s="55" t="s">
        <v>71</v>
      </c>
      <c r="T8" s="58"/>
    </row>
    <row r="9" spans="1:20" ht="12.75">
      <c r="A9" s="60"/>
      <c r="B9" s="64"/>
      <c r="C9" s="65"/>
      <c r="D9" s="61"/>
      <c r="E9" s="60"/>
      <c r="F9" s="64"/>
      <c r="G9" s="65"/>
      <c r="H9" s="61"/>
      <c r="I9" s="60"/>
      <c r="J9" s="64"/>
      <c r="K9" s="65"/>
      <c r="L9" s="61"/>
      <c r="M9" s="60"/>
      <c r="N9" s="64"/>
      <c r="O9" s="65"/>
      <c r="P9" s="61"/>
      <c r="Q9" s="60"/>
      <c r="R9" s="64"/>
      <c r="S9" s="65"/>
      <c r="T9" s="58"/>
    </row>
    <row r="10" spans="1:20" ht="12.75">
      <c r="A10" s="55">
        <v>0</v>
      </c>
      <c r="B10" s="66">
        <v>15.66</v>
      </c>
      <c r="C10" s="67">
        <f aca="true" t="shared" si="0" ref="C10:C36">(B10*0.08*0.000029*1000000)</f>
        <v>36.3312</v>
      </c>
      <c r="D10" s="68">
        <v>15.66</v>
      </c>
      <c r="E10" s="67">
        <f aca="true" t="shared" si="1" ref="E10:E36">(D10*0.08*0.000029*1000000)</f>
        <v>36.3312</v>
      </c>
      <c r="F10" s="69">
        <v>3.2</v>
      </c>
      <c r="G10" s="67">
        <f aca="true" t="shared" si="2" ref="G10:G36">(F10*0.08*0.000029*1000000)</f>
        <v>7.424</v>
      </c>
      <c r="H10" s="69">
        <v>3.2</v>
      </c>
      <c r="I10" s="67">
        <f aca="true" t="shared" si="3" ref="I10:I36">(H10*0.08*0.000029*1000000)</f>
        <v>7.424</v>
      </c>
      <c r="J10" s="69">
        <v>15.66</v>
      </c>
      <c r="K10" s="67">
        <f aca="true" t="shared" si="4" ref="K10:K36">(J10*0.08*0.000029*1000000)</f>
        <v>36.3312</v>
      </c>
      <c r="L10" s="69">
        <v>15.66</v>
      </c>
      <c r="M10" s="67">
        <f aca="true" t="shared" si="5" ref="M10:M36">(L10*0.08*0.000029*1000000)</f>
        <v>36.3312</v>
      </c>
      <c r="N10" s="69">
        <v>15.66</v>
      </c>
      <c r="O10" s="67">
        <f aca="true" t="shared" si="6" ref="O10:O36">(N10*0.08*0.000029*1000000)</f>
        <v>36.3312</v>
      </c>
      <c r="P10" s="69">
        <v>3.37</v>
      </c>
      <c r="Q10" s="67">
        <f aca="true" t="shared" si="7" ref="Q10:Q36">(P10*0.08*0.000029*1000000)</f>
        <v>7.8184</v>
      </c>
      <c r="R10" s="69">
        <v>3.37</v>
      </c>
      <c r="S10" s="67">
        <f aca="true" t="shared" si="8" ref="S10:S36">(R10*0.08*0.000029*1000000)</f>
        <v>7.8184</v>
      </c>
      <c r="T10" s="58"/>
    </row>
    <row r="11" spans="1:20" ht="12.75">
      <c r="A11" s="55">
        <v>20</v>
      </c>
      <c r="B11" s="66">
        <v>15.66</v>
      </c>
      <c r="C11" s="67">
        <f t="shared" si="0"/>
        <v>36.3312</v>
      </c>
      <c r="D11" s="68">
        <v>15.66</v>
      </c>
      <c r="E11" s="67">
        <f t="shared" si="1"/>
        <v>36.3312</v>
      </c>
      <c r="F11" s="69">
        <v>3.2</v>
      </c>
      <c r="G11" s="67">
        <f t="shared" si="2"/>
        <v>7.424</v>
      </c>
      <c r="H11" s="69">
        <v>3.2</v>
      </c>
      <c r="I11" s="67">
        <f t="shared" si="3"/>
        <v>7.424</v>
      </c>
      <c r="J11" s="69">
        <v>15.66</v>
      </c>
      <c r="K11" s="67">
        <f t="shared" si="4"/>
        <v>36.3312</v>
      </c>
      <c r="L11" s="69">
        <v>15.66</v>
      </c>
      <c r="M11" s="67">
        <f t="shared" si="5"/>
        <v>36.3312</v>
      </c>
      <c r="N11" s="69">
        <v>15.66</v>
      </c>
      <c r="O11" s="67">
        <f t="shared" si="6"/>
        <v>36.3312</v>
      </c>
      <c r="P11" s="69">
        <v>3.37</v>
      </c>
      <c r="Q11" s="67">
        <f t="shared" si="7"/>
        <v>7.8184</v>
      </c>
      <c r="R11" s="69">
        <v>3.37</v>
      </c>
      <c r="S11" s="67">
        <f t="shared" si="8"/>
        <v>7.8184</v>
      </c>
      <c r="T11" s="58"/>
    </row>
    <row r="12" spans="1:20" ht="12.75">
      <c r="A12" s="55">
        <v>30</v>
      </c>
      <c r="B12" s="66">
        <v>13.3</v>
      </c>
      <c r="C12" s="67">
        <f t="shared" si="0"/>
        <v>30.856000000000005</v>
      </c>
      <c r="D12" s="68">
        <v>13.28</v>
      </c>
      <c r="E12" s="67">
        <f t="shared" si="1"/>
        <v>30.809599999999996</v>
      </c>
      <c r="F12" s="69">
        <v>2.7</v>
      </c>
      <c r="G12" s="67">
        <f t="shared" si="2"/>
        <v>6.264</v>
      </c>
      <c r="H12" s="69">
        <v>2.69</v>
      </c>
      <c r="I12" s="67">
        <f t="shared" si="3"/>
        <v>6.2408</v>
      </c>
      <c r="J12" s="69">
        <v>13.29</v>
      </c>
      <c r="K12" s="67">
        <f t="shared" si="4"/>
        <v>30.8328</v>
      </c>
      <c r="L12" s="69">
        <v>13.28</v>
      </c>
      <c r="M12" s="67">
        <f t="shared" si="5"/>
        <v>30.809599999999996</v>
      </c>
      <c r="N12" s="69">
        <v>13.28</v>
      </c>
      <c r="O12" s="67">
        <f t="shared" si="6"/>
        <v>30.809599999999996</v>
      </c>
      <c r="P12" s="69">
        <v>2.84</v>
      </c>
      <c r="Q12" s="67">
        <f t="shared" si="7"/>
        <v>6.588799999999999</v>
      </c>
      <c r="R12" s="69">
        <v>2.84</v>
      </c>
      <c r="S12" s="67">
        <f t="shared" si="8"/>
        <v>6.588799999999999</v>
      </c>
      <c r="T12" s="58"/>
    </row>
    <row r="13" spans="1:20" ht="12.75">
      <c r="A13" s="55">
        <v>40</v>
      </c>
      <c r="B13" s="66">
        <v>11.71</v>
      </c>
      <c r="C13" s="67">
        <f t="shared" si="0"/>
        <v>27.167200000000005</v>
      </c>
      <c r="D13" s="68">
        <v>11.49</v>
      </c>
      <c r="E13" s="67">
        <f t="shared" si="1"/>
        <v>26.6568</v>
      </c>
      <c r="F13" s="69">
        <v>2.32</v>
      </c>
      <c r="G13" s="67">
        <f t="shared" si="2"/>
        <v>5.3824</v>
      </c>
      <c r="H13" s="69">
        <v>2.32</v>
      </c>
      <c r="I13" s="67">
        <f t="shared" si="3"/>
        <v>5.3824</v>
      </c>
      <c r="J13" s="69">
        <v>11.68</v>
      </c>
      <c r="K13" s="67">
        <f t="shared" si="4"/>
        <v>27.0976</v>
      </c>
      <c r="L13" s="69">
        <v>11.45</v>
      </c>
      <c r="M13" s="67">
        <f t="shared" si="5"/>
        <v>26.564</v>
      </c>
      <c r="N13" s="69">
        <v>11.42</v>
      </c>
      <c r="O13" s="67">
        <f t="shared" si="6"/>
        <v>26.4944</v>
      </c>
      <c r="P13" s="69">
        <v>2.44</v>
      </c>
      <c r="Q13" s="67">
        <f t="shared" si="7"/>
        <v>5.6608</v>
      </c>
      <c r="R13" s="69">
        <v>2.43</v>
      </c>
      <c r="S13" s="67">
        <f t="shared" si="8"/>
        <v>5.637600000000001</v>
      </c>
      <c r="T13" s="58"/>
    </row>
    <row r="14" spans="1:20" ht="12.75">
      <c r="A14" s="55">
        <v>50</v>
      </c>
      <c r="B14" s="66">
        <v>11.02</v>
      </c>
      <c r="C14" s="67">
        <f t="shared" si="0"/>
        <v>25.566399999999998</v>
      </c>
      <c r="D14" s="68">
        <v>10.19</v>
      </c>
      <c r="E14" s="67">
        <f t="shared" si="1"/>
        <v>23.6408</v>
      </c>
      <c r="F14" s="69">
        <v>2.06</v>
      </c>
      <c r="G14" s="67">
        <f t="shared" si="2"/>
        <v>4.7792</v>
      </c>
      <c r="H14" s="69">
        <v>2.05</v>
      </c>
      <c r="I14" s="67">
        <f t="shared" si="3"/>
        <v>4.755999999999999</v>
      </c>
      <c r="J14" s="69">
        <v>10.89</v>
      </c>
      <c r="K14" s="67">
        <f t="shared" si="4"/>
        <v>25.2648</v>
      </c>
      <c r="L14" s="69">
        <v>10.06</v>
      </c>
      <c r="M14" s="67">
        <f t="shared" si="5"/>
        <v>23.3392</v>
      </c>
      <c r="N14" s="69">
        <v>9.94</v>
      </c>
      <c r="O14" s="67">
        <f t="shared" si="6"/>
        <v>23.0608</v>
      </c>
      <c r="P14" s="69">
        <v>2.15</v>
      </c>
      <c r="Q14" s="67">
        <f t="shared" si="7"/>
        <v>4.9879999999999995</v>
      </c>
      <c r="R14" s="69">
        <v>2.11</v>
      </c>
      <c r="S14" s="67">
        <f t="shared" si="8"/>
        <v>4.8952</v>
      </c>
      <c r="T14" s="58"/>
    </row>
    <row r="15" spans="1:20" ht="12.75">
      <c r="A15" s="55">
        <v>60</v>
      </c>
      <c r="B15" s="66">
        <v>10.86</v>
      </c>
      <c r="C15" s="67">
        <f t="shared" si="0"/>
        <v>25.195200000000003</v>
      </c>
      <c r="D15" s="68">
        <v>9.24</v>
      </c>
      <c r="E15" s="67">
        <f t="shared" si="1"/>
        <v>21.4368</v>
      </c>
      <c r="F15" s="69">
        <v>1.88</v>
      </c>
      <c r="G15" s="67">
        <f t="shared" si="2"/>
        <v>4.3616</v>
      </c>
      <c r="H15" s="69">
        <v>1.84</v>
      </c>
      <c r="I15" s="67">
        <f t="shared" si="3"/>
        <v>4.2688</v>
      </c>
      <c r="J15" s="69">
        <v>10.61</v>
      </c>
      <c r="K15" s="67">
        <f t="shared" si="4"/>
        <v>24.6152</v>
      </c>
      <c r="L15" s="69">
        <v>8.98</v>
      </c>
      <c r="M15" s="67">
        <f t="shared" si="5"/>
        <v>20.8336</v>
      </c>
      <c r="N15" s="69">
        <v>8.75</v>
      </c>
      <c r="O15" s="67">
        <f t="shared" si="6"/>
        <v>20.3</v>
      </c>
      <c r="P15" s="69">
        <v>1.95</v>
      </c>
      <c r="Q15" s="67">
        <f t="shared" si="7"/>
        <v>4.524</v>
      </c>
      <c r="R15" s="69">
        <v>1.86</v>
      </c>
      <c r="S15" s="67">
        <f t="shared" si="8"/>
        <v>4.315200000000001</v>
      </c>
      <c r="T15" s="58"/>
    </row>
    <row r="16" spans="1:20" ht="12.75">
      <c r="A16" s="55">
        <v>70</v>
      </c>
      <c r="B16" s="66">
        <v>10.81</v>
      </c>
      <c r="C16" s="67">
        <f t="shared" si="0"/>
        <v>25.079200000000004</v>
      </c>
      <c r="D16" s="68">
        <v>8.47</v>
      </c>
      <c r="E16" s="67">
        <f t="shared" si="1"/>
        <v>19.650400000000005</v>
      </c>
      <c r="F16" s="69">
        <v>1.73</v>
      </c>
      <c r="G16" s="67">
        <f t="shared" si="2"/>
        <v>4.0136</v>
      </c>
      <c r="H16" s="69">
        <v>1.68</v>
      </c>
      <c r="I16" s="67">
        <f t="shared" si="3"/>
        <v>3.8975999999999997</v>
      </c>
      <c r="J16" s="69">
        <v>10.45</v>
      </c>
      <c r="K16" s="67">
        <f t="shared" si="4"/>
        <v>24.244</v>
      </c>
      <c r="L16" s="69">
        <v>8.11</v>
      </c>
      <c r="M16" s="67">
        <f t="shared" si="5"/>
        <v>18.815199999999997</v>
      </c>
      <c r="N16" s="69">
        <v>7.76</v>
      </c>
      <c r="O16" s="67">
        <f t="shared" si="6"/>
        <v>18.0032</v>
      </c>
      <c r="P16" s="69">
        <v>1.78</v>
      </c>
      <c r="Q16" s="67">
        <f t="shared" si="7"/>
        <v>4.1296</v>
      </c>
      <c r="R16" s="69">
        <v>1.66</v>
      </c>
      <c r="S16" s="67">
        <f t="shared" si="8"/>
        <v>3.8511999999999995</v>
      </c>
      <c r="T16" s="58"/>
    </row>
    <row r="17" spans="1:20" ht="12" customHeight="1">
      <c r="A17" s="55">
        <v>80</v>
      </c>
      <c r="B17" s="66">
        <v>10.68</v>
      </c>
      <c r="C17" s="67">
        <f t="shared" si="0"/>
        <v>24.777600000000003</v>
      </c>
      <c r="D17" s="68">
        <v>7.82</v>
      </c>
      <c r="E17" s="67">
        <f t="shared" si="1"/>
        <v>18.142400000000002</v>
      </c>
      <c r="F17" s="69">
        <v>1.6</v>
      </c>
      <c r="G17" s="67">
        <f t="shared" si="2"/>
        <v>3.712</v>
      </c>
      <c r="H17" s="69">
        <v>1.54</v>
      </c>
      <c r="I17" s="67">
        <f t="shared" si="3"/>
        <v>3.5728000000000004</v>
      </c>
      <c r="J17" s="69">
        <v>10.23</v>
      </c>
      <c r="K17" s="67">
        <f t="shared" si="4"/>
        <v>23.7336</v>
      </c>
      <c r="L17" s="69">
        <v>7.36</v>
      </c>
      <c r="M17" s="67">
        <f t="shared" si="5"/>
        <v>17.0752</v>
      </c>
      <c r="N17" s="69">
        <v>6.95</v>
      </c>
      <c r="O17" s="67">
        <f t="shared" si="6"/>
        <v>16.124</v>
      </c>
      <c r="P17" s="69">
        <v>1.64</v>
      </c>
      <c r="Q17" s="67">
        <f t="shared" si="7"/>
        <v>3.8047999999999997</v>
      </c>
      <c r="R17" s="69">
        <v>1.49</v>
      </c>
      <c r="S17" s="67">
        <f t="shared" si="8"/>
        <v>3.4568</v>
      </c>
      <c r="T17" s="58"/>
    </row>
    <row r="18" spans="1:20" ht="12" customHeight="1">
      <c r="A18" s="55">
        <v>90</v>
      </c>
      <c r="B18" s="66">
        <v>10.41</v>
      </c>
      <c r="C18" s="67">
        <f t="shared" si="0"/>
        <v>24.1512</v>
      </c>
      <c r="D18" s="68">
        <v>7.22</v>
      </c>
      <c r="E18" s="67">
        <f t="shared" si="1"/>
        <v>16.750400000000003</v>
      </c>
      <c r="F18" s="69">
        <v>1.49</v>
      </c>
      <c r="G18" s="67">
        <f t="shared" si="2"/>
        <v>3.4568</v>
      </c>
      <c r="H18" s="69">
        <v>1.42</v>
      </c>
      <c r="I18" s="67">
        <f t="shared" si="3"/>
        <v>3.2943999999999996</v>
      </c>
      <c r="J18" s="69">
        <v>9.91</v>
      </c>
      <c r="K18" s="67">
        <f t="shared" si="4"/>
        <v>22.991200000000003</v>
      </c>
      <c r="L18" s="69">
        <v>6.71</v>
      </c>
      <c r="M18" s="67">
        <f t="shared" si="5"/>
        <v>15.567200000000001</v>
      </c>
      <c r="N18" s="69">
        <v>6.25</v>
      </c>
      <c r="O18" s="67">
        <f t="shared" si="6"/>
        <v>14.5</v>
      </c>
      <c r="P18" s="69">
        <v>1.51</v>
      </c>
      <c r="Q18" s="67">
        <f t="shared" si="7"/>
        <v>3.5032</v>
      </c>
      <c r="R18" s="69">
        <v>1.34</v>
      </c>
      <c r="S18" s="67">
        <f t="shared" si="8"/>
        <v>3.1088</v>
      </c>
      <c r="T18" s="58"/>
    </row>
    <row r="19" spans="1:20" ht="12.75">
      <c r="A19" s="55">
        <v>100</v>
      </c>
      <c r="B19" s="69">
        <v>10.02967</v>
      </c>
      <c r="C19" s="70">
        <f t="shared" si="0"/>
        <v>23.2688344</v>
      </c>
      <c r="D19" s="69">
        <v>6.68013</v>
      </c>
      <c r="E19" s="70">
        <f t="shared" si="1"/>
        <v>15.497901600000002</v>
      </c>
      <c r="F19" s="69">
        <v>1.37987</v>
      </c>
      <c r="G19" s="70">
        <f t="shared" si="2"/>
        <v>3.2012983999999998</v>
      </c>
      <c r="H19" s="69">
        <v>1.31359</v>
      </c>
      <c r="I19" s="70">
        <f t="shared" si="3"/>
        <v>3.0475288000000003</v>
      </c>
      <c r="J19" s="69">
        <v>9.50003</v>
      </c>
      <c r="K19" s="70">
        <f t="shared" si="4"/>
        <v>22.040069600000002</v>
      </c>
      <c r="L19" s="69">
        <v>6.15048</v>
      </c>
      <c r="M19" s="70">
        <f t="shared" si="5"/>
        <v>14.2691136</v>
      </c>
      <c r="N19" s="69">
        <v>5.66425</v>
      </c>
      <c r="O19" s="70">
        <f t="shared" si="6"/>
        <v>13.14106</v>
      </c>
      <c r="P19" s="69">
        <v>1.39269</v>
      </c>
      <c r="Q19" s="70">
        <f t="shared" si="7"/>
        <v>3.2310408</v>
      </c>
      <c r="R19" s="69">
        <v>1.22007</v>
      </c>
      <c r="S19" s="70">
        <f t="shared" si="8"/>
        <v>2.8305624</v>
      </c>
      <c r="T19" s="58"/>
    </row>
    <row r="20" spans="1:20" ht="12.75">
      <c r="A20" s="55">
        <v>120</v>
      </c>
      <c r="B20" s="69">
        <v>9.08943</v>
      </c>
      <c r="C20" s="70">
        <f t="shared" si="0"/>
        <v>21.0874776</v>
      </c>
      <c r="D20" s="69">
        <v>5.73347</v>
      </c>
      <c r="E20" s="70">
        <f t="shared" si="1"/>
        <v>13.3016504</v>
      </c>
      <c r="F20" s="69">
        <v>1.18941</v>
      </c>
      <c r="G20" s="70">
        <f t="shared" si="2"/>
        <v>2.7594312000000003</v>
      </c>
      <c r="H20" s="69">
        <v>1.12307</v>
      </c>
      <c r="I20" s="70">
        <f t="shared" si="3"/>
        <v>2.6055224</v>
      </c>
      <c r="J20" s="69">
        <v>8.55911</v>
      </c>
      <c r="K20" s="70">
        <f t="shared" si="4"/>
        <v>19.857135200000002</v>
      </c>
      <c r="L20" s="69">
        <v>5.20316</v>
      </c>
      <c r="M20" s="70">
        <f t="shared" si="5"/>
        <v>12.0713312</v>
      </c>
      <c r="N20" s="69">
        <v>4.71643</v>
      </c>
      <c r="O20" s="70">
        <f t="shared" si="6"/>
        <v>10.9421176</v>
      </c>
      <c r="P20" s="69">
        <v>1.19222</v>
      </c>
      <c r="Q20" s="70">
        <f t="shared" si="7"/>
        <v>2.7659504000000004</v>
      </c>
      <c r="R20" s="69">
        <v>1.01944</v>
      </c>
      <c r="S20" s="70">
        <f t="shared" si="8"/>
        <v>2.3651008</v>
      </c>
      <c r="T20" s="58"/>
    </row>
    <row r="21" spans="1:20" ht="12.75">
      <c r="A21" s="55">
        <v>140</v>
      </c>
      <c r="B21" s="69">
        <v>8.10801</v>
      </c>
      <c r="C21" s="70">
        <f t="shared" si="0"/>
        <v>18.8105832</v>
      </c>
      <c r="D21" s="69">
        <v>4.95792</v>
      </c>
      <c r="E21" s="70">
        <f t="shared" si="1"/>
        <v>11.502374399999999</v>
      </c>
      <c r="F21" s="69">
        <v>1.03087</v>
      </c>
      <c r="G21" s="70">
        <f t="shared" si="2"/>
        <v>2.3916184</v>
      </c>
      <c r="H21" s="69">
        <v>0.96863</v>
      </c>
      <c r="I21" s="70">
        <f t="shared" si="3"/>
        <v>2.2472216</v>
      </c>
      <c r="J21" s="69">
        <v>7.61043</v>
      </c>
      <c r="K21" s="70">
        <f t="shared" si="4"/>
        <v>17.6561976</v>
      </c>
      <c r="L21" s="69">
        <v>4.46034</v>
      </c>
      <c r="M21" s="70">
        <f t="shared" si="5"/>
        <v>10.347988800000001</v>
      </c>
      <c r="N21" s="69">
        <v>4.00373</v>
      </c>
      <c r="O21" s="70">
        <f t="shared" si="6"/>
        <v>9.2886536</v>
      </c>
      <c r="P21" s="69">
        <v>1.0291</v>
      </c>
      <c r="Q21" s="70">
        <f t="shared" si="7"/>
        <v>2.387512</v>
      </c>
      <c r="R21" s="69">
        <v>0.86701</v>
      </c>
      <c r="S21" s="70">
        <f t="shared" si="8"/>
        <v>2.0114632</v>
      </c>
      <c r="T21" s="58"/>
    </row>
    <row r="22" spans="1:20" ht="12.75">
      <c r="A22" s="55">
        <v>160</v>
      </c>
      <c r="B22" s="69">
        <v>7.19181</v>
      </c>
      <c r="C22" s="70">
        <f t="shared" si="0"/>
        <v>16.6849992</v>
      </c>
      <c r="D22" s="69">
        <v>4.31856</v>
      </c>
      <c r="E22" s="70">
        <f t="shared" si="1"/>
        <v>10.0190592</v>
      </c>
      <c r="F22" s="69">
        <v>0.89892</v>
      </c>
      <c r="G22" s="70">
        <f t="shared" si="2"/>
        <v>2.0854944000000004</v>
      </c>
      <c r="H22" s="69">
        <v>0.84217</v>
      </c>
      <c r="I22" s="70">
        <f t="shared" si="3"/>
        <v>1.9538344</v>
      </c>
      <c r="J22" s="69">
        <v>6.73809</v>
      </c>
      <c r="K22" s="70">
        <f t="shared" si="4"/>
        <v>15.632368799999998</v>
      </c>
      <c r="L22" s="69">
        <v>3.86484</v>
      </c>
      <c r="M22" s="70">
        <f t="shared" si="5"/>
        <v>8.966428800000001</v>
      </c>
      <c r="N22" s="69">
        <v>3.44853</v>
      </c>
      <c r="O22" s="70">
        <f t="shared" si="6"/>
        <v>8.0005896</v>
      </c>
      <c r="P22" s="69">
        <v>0.89518</v>
      </c>
      <c r="Q22" s="70">
        <f t="shared" si="7"/>
        <v>2.0768176</v>
      </c>
      <c r="R22" s="69">
        <v>0.7474</v>
      </c>
      <c r="S22" s="70">
        <f t="shared" si="8"/>
        <v>1.733968</v>
      </c>
      <c r="T22" s="58"/>
    </row>
    <row r="23" spans="1:20" ht="12.75">
      <c r="A23" s="55">
        <v>180</v>
      </c>
      <c r="B23" s="69">
        <v>6.37873</v>
      </c>
      <c r="C23" s="70">
        <f t="shared" si="0"/>
        <v>14.7986536</v>
      </c>
      <c r="D23" s="69">
        <v>3.78944</v>
      </c>
      <c r="E23" s="70">
        <f t="shared" si="1"/>
        <v>8.7915008</v>
      </c>
      <c r="F23" s="69">
        <v>0.7891</v>
      </c>
      <c r="G23" s="70">
        <f t="shared" si="2"/>
        <v>1.8307120000000001</v>
      </c>
      <c r="H23" s="69">
        <v>0.73798</v>
      </c>
      <c r="I23" s="70">
        <f t="shared" si="3"/>
        <v>1.7121136</v>
      </c>
      <c r="J23" s="69">
        <v>5.96993</v>
      </c>
      <c r="K23" s="70">
        <f t="shared" si="4"/>
        <v>13.8502376</v>
      </c>
      <c r="L23" s="69">
        <v>3.38064</v>
      </c>
      <c r="M23" s="70">
        <f t="shared" si="5"/>
        <v>7.843084800000001</v>
      </c>
      <c r="N23" s="69">
        <v>3.00558</v>
      </c>
      <c r="O23" s="70">
        <f t="shared" si="6"/>
        <v>6.9729456</v>
      </c>
      <c r="P23" s="69">
        <v>0.78468</v>
      </c>
      <c r="Q23" s="70">
        <f t="shared" si="7"/>
        <v>1.8204576000000003</v>
      </c>
      <c r="R23" s="69">
        <v>0.65154</v>
      </c>
      <c r="S23" s="70">
        <f t="shared" si="8"/>
        <v>1.5115728000000002</v>
      </c>
      <c r="T23" s="58"/>
    </row>
    <row r="24" spans="1:20" ht="12.75">
      <c r="A24" s="55">
        <v>200</v>
      </c>
      <c r="B24" s="69">
        <v>5.67369</v>
      </c>
      <c r="C24" s="70">
        <f t="shared" si="0"/>
        <v>13.162960799999999</v>
      </c>
      <c r="D24" s="69">
        <v>3.3496</v>
      </c>
      <c r="E24" s="70">
        <f t="shared" si="1"/>
        <v>7.771072000000001</v>
      </c>
      <c r="F24" s="69">
        <v>0.69752</v>
      </c>
      <c r="G24" s="70">
        <f t="shared" si="2"/>
        <v>1.6182464000000003</v>
      </c>
      <c r="H24" s="69">
        <v>0.65164</v>
      </c>
      <c r="I24" s="70">
        <f t="shared" si="3"/>
        <v>1.5118048000000002</v>
      </c>
      <c r="J24" s="69">
        <v>5.30682</v>
      </c>
      <c r="K24" s="70">
        <f t="shared" si="4"/>
        <v>12.3118224</v>
      </c>
      <c r="L24" s="69">
        <v>2.98273</v>
      </c>
      <c r="M24" s="70">
        <f t="shared" si="5"/>
        <v>6.9199336</v>
      </c>
      <c r="N24" s="69">
        <v>2.64615</v>
      </c>
      <c r="O24" s="70">
        <f t="shared" si="6"/>
        <v>6.139068</v>
      </c>
      <c r="P24" s="69">
        <v>0.69302</v>
      </c>
      <c r="Q24" s="70">
        <f t="shared" si="7"/>
        <v>1.6078064</v>
      </c>
      <c r="R24" s="69">
        <v>0.57354</v>
      </c>
      <c r="S24" s="70">
        <f t="shared" si="8"/>
        <v>1.3306128000000004</v>
      </c>
      <c r="T24" s="58"/>
    </row>
    <row r="25" spans="1:20" ht="12.75">
      <c r="A25" s="55">
        <v>220</v>
      </c>
      <c r="B25" s="69">
        <v>5.07033</v>
      </c>
      <c r="C25" s="70">
        <f t="shared" si="0"/>
        <v>11.763165600000002</v>
      </c>
      <c r="D25" s="69">
        <v>2.98217</v>
      </c>
      <c r="E25" s="70">
        <f t="shared" si="1"/>
        <v>6.918634399999999</v>
      </c>
      <c r="F25" s="69">
        <v>0.62089</v>
      </c>
      <c r="G25" s="70">
        <f t="shared" si="2"/>
        <v>1.4404648000000002</v>
      </c>
      <c r="H25" s="69">
        <v>0.57968</v>
      </c>
      <c r="I25" s="70">
        <f t="shared" si="3"/>
        <v>1.3448575999999999</v>
      </c>
      <c r="J25" s="69">
        <v>4.74074</v>
      </c>
      <c r="K25" s="70">
        <f t="shared" si="4"/>
        <v>10.998516799999999</v>
      </c>
      <c r="L25" s="69">
        <v>2.65258</v>
      </c>
      <c r="M25" s="70">
        <f t="shared" si="5"/>
        <v>6.1539856</v>
      </c>
      <c r="N25" s="69">
        <v>2.35021</v>
      </c>
      <c r="O25" s="70">
        <f t="shared" si="6"/>
        <v>5.4524872</v>
      </c>
      <c r="P25" s="69">
        <v>0.61658</v>
      </c>
      <c r="Q25" s="70">
        <f t="shared" si="7"/>
        <v>1.4304656</v>
      </c>
      <c r="R25" s="69">
        <v>0.50925</v>
      </c>
      <c r="S25" s="70">
        <f t="shared" si="8"/>
        <v>1.18146</v>
      </c>
      <c r="T25" s="58"/>
    </row>
    <row r="26" spans="1:20" ht="12.75">
      <c r="A26" s="55">
        <v>240</v>
      </c>
      <c r="B26" s="69">
        <v>4.55368</v>
      </c>
      <c r="C26" s="70">
        <f t="shared" si="0"/>
        <v>10.564537600000001</v>
      </c>
      <c r="D26" s="69">
        <v>2.67262</v>
      </c>
      <c r="E26" s="70">
        <f t="shared" si="1"/>
        <v>6.200478400000001</v>
      </c>
      <c r="F26" s="69">
        <v>0.55628</v>
      </c>
      <c r="G26" s="70">
        <f t="shared" si="2"/>
        <v>1.2905696</v>
      </c>
      <c r="H26" s="69">
        <v>0.51916</v>
      </c>
      <c r="I26" s="70">
        <f t="shared" si="3"/>
        <v>1.2044511999999998</v>
      </c>
      <c r="J26" s="69">
        <v>4.25681</v>
      </c>
      <c r="K26" s="70">
        <f t="shared" si="4"/>
        <v>9.8757992</v>
      </c>
      <c r="L26" s="69">
        <v>2.37575</v>
      </c>
      <c r="M26" s="70">
        <f t="shared" si="5"/>
        <v>5.5117400000000005</v>
      </c>
      <c r="N26" s="69">
        <v>2.10341</v>
      </c>
      <c r="O26" s="70">
        <f t="shared" si="6"/>
        <v>4.8799112</v>
      </c>
      <c r="P26" s="69">
        <v>0.55226</v>
      </c>
      <c r="Q26" s="70">
        <f t="shared" si="7"/>
        <v>1.2812431999999998</v>
      </c>
      <c r="R26" s="69">
        <v>0.45559</v>
      </c>
      <c r="S26" s="70">
        <f t="shared" si="8"/>
        <v>1.0569688</v>
      </c>
      <c r="T26" s="58"/>
    </row>
    <row r="27" spans="1:20" ht="12.75">
      <c r="A27" s="55">
        <v>260</v>
      </c>
      <c r="B27" s="69">
        <v>4.11003</v>
      </c>
      <c r="C27" s="70">
        <f t="shared" si="0"/>
        <v>9.5352696</v>
      </c>
      <c r="D27" s="69">
        <v>2.40972</v>
      </c>
      <c r="E27" s="70">
        <f t="shared" si="1"/>
        <v>5.590550400000001</v>
      </c>
      <c r="F27" s="69">
        <v>0.50139</v>
      </c>
      <c r="G27" s="70">
        <f t="shared" si="2"/>
        <v>1.1632247999999998</v>
      </c>
      <c r="H27" s="69">
        <v>0.46784</v>
      </c>
      <c r="I27" s="70">
        <f t="shared" si="3"/>
        <v>1.0853888</v>
      </c>
      <c r="J27" s="69">
        <v>3.8417</v>
      </c>
      <c r="K27" s="70">
        <f t="shared" si="4"/>
        <v>8.912744</v>
      </c>
      <c r="L27" s="69">
        <v>2.14139</v>
      </c>
      <c r="M27" s="70">
        <f t="shared" si="5"/>
        <v>4.9680248</v>
      </c>
      <c r="N27" s="69">
        <v>1.89524</v>
      </c>
      <c r="O27" s="70">
        <f t="shared" si="6"/>
        <v>4.396956800000001</v>
      </c>
      <c r="P27" s="69">
        <v>0.4977</v>
      </c>
      <c r="Q27" s="70">
        <f t="shared" si="7"/>
        <v>1.154664</v>
      </c>
      <c r="R27" s="69">
        <v>0.41032</v>
      </c>
      <c r="S27" s="70">
        <f t="shared" si="8"/>
        <v>0.9519424000000001</v>
      </c>
      <c r="T27" s="58"/>
    </row>
    <row r="28" spans="1:20" ht="12.75">
      <c r="A28" s="55">
        <v>280</v>
      </c>
      <c r="B28" s="69">
        <v>3.72742</v>
      </c>
      <c r="C28" s="70">
        <f t="shared" si="0"/>
        <v>8.6476144</v>
      </c>
      <c r="D28" s="69">
        <v>2.18468</v>
      </c>
      <c r="E28" s="70">
        <f t="shared" si="1"/>
        <v>5.068457600000001</v>
      </c>
      <c r="F28" s="69">
        <v>0.45439</v>
      </c>
      <c r="G28" s="70">
        <f t="shared" si="2"/>
        <v>1.0541848</v>
      </c>
      <c r="H28" s="69">
        <v>0.42395</v>
      </c>
      <c r="I28" s="70">
        <f t="shared" si="3"/>
        <v>0.9835640000000001</v>
      </c>
      <c r="J28" s="69">
        <v>3.48397</v>
      </c>
      <c r="K28" s="70">
        <f t="shared" si="4"/>
        <v>8.0828104</v>
      </c>
      <c r="L28" s="69">
        <v>1.94123</v>
      </c>
      <c r="M28" s="70">
        <f t="shared" si="5"/>
        <v>4.5036536</v>
      </c>
      <c r="N28" s="69">
        <v>1.71792</v>
      </c>
      <c r="O28" s="70">
        <f t="shared" si="6"/>
        <v>3.9855744</v>
      </c>
      <c r="P28" s="69">
        <v>0.45103</v>
      </c>
      <c r="Q28" s="70">
        <f t="shared" si="7"/>
        <v>1.0463896</v>
      </c>
      <c r="R28" s="69">
        <v>0.37176</v>
      </c>
      <c r="S28" s="70">
        <f t="shared" si="8"/>
        <v>0.8624831999999999</v>
      </c>
      <c r="T28" s="58"/>
    </row>
    <row r="29" spans="1:20" ht="12.75">
      <c r="A29" s="55">
        <v>300</v>
      </c>
      <c r="B29" s="69">
        <v>3.39581</v>
      </c>
      <c r="C29" s="70">
        <f t="shared" si="0"/>
        <v>7.8782792</v>
      </c>
      <c r="D29" s="69">
        <v>1.99063</v>
      </c>
      <c r="E29" s="70">
        <f t="shared" si="1"/>
        <v>4.6182616</v>
      </c>
      <c r="F29" s="69">
        <v>0.41387</v>
      </c>
      <c r="G29" s="70">
        <f t="shared" si="2"/>
        <v>0.9601784000000001</v>
      </c>
      <c r="H29" s="69">
        <v>0.38615</v>
      </c>
      <c r="I29" s="70">
        <f t="shared" si="3"/>
        <v>0.895868</v>
      </c>
      <c r="J29" s="69">
        <v>3.17408</v>
      </c>
      <c r="K29" s="70">
        <f t="shared" si="4"/>
        <v>7.3638656</v>
      </c>
      <c r="L29" s="69">
        <v>1.7689</v>
      </c>
      <c r="M29" s="70">
        <f t="shared" si="5"/>
        <v>4.103848</v>
      </c>
      <c r="N29" s="69">
        <v>1.56551</v>
      </c>
      <c r="O29" s="70">
        <f t="shared" si="6"/>
        <v>3.6319831999999996</v>
      </c>
      <c r="P29" s="69">
        <v>0.41082</v>
      </c>
      <c r="Q29" s="70">
        <f t="shared" si="7"/>
        <v>0.9531024</v>
      </c>
      <c r="R29" s="69">
        <v>0.33862</v>
      </c>
      <c r="S29" s="70">
        <f t="shared" si="8"/>
        <v>0.7855983999999999</v>
      </c>
      <c r="T29" s="58"/>
    </row>
    <row r="30" spans="1:20" ht="12.75">
      <c r="A30" s="55">
        <v>400</v>
      </c>
      <c r="B30" s="69">
        <v>2.25904</v>
      </c>
      <c r="C30" s="70">
        <f t="shared" si="0"/>
        <v>5.240972800000001</v>
      </c>
      <c r="D30" s="69">
        <v>1.32944</v>
      </c>
      <c r="E30" s="70">
        <f t="shared" si="1"/>
        <v>3.0843008</v>
      </c>
      <c r="F30" s="69">
        <v>0.2759</v>
      </c>
      <c r="G30" s="70">
        <f t="shared" si="2"/>
        <v>0.6400879999999999</v>
      </c>
      <c r="H30" s="69">
        <v>0.25757</v>
      </c>
      <c r="I30" s="70">
        <f t="shared" si="3"/>
        <v>0.5975624</v>
      </c>
      <c r="J30" s="69">
        <v>2.11238</v>
      </c>
      <c r="K30" s="70">
        <f t="shared" si="4"/>
        <v>4.9007216</v>
      </c>
      <c r="L30" s="69">
        <v>1.18277</v>
      </c>
      <c r="M30" s="70">
        <f t="shared" si="5"/>
        <v>2.7440264000000005</v>
      </c>
      <c r="N30" s="69">
        <v>1.04825</v>
      </c>
      <c r="O30" s="70">
        <f t="shared" si="6"/>
        <v>2.43194</v>
      </c>
      <c r="P30" s="69">
        <v>0.27403</v>
      </c>
      <c r="Q30" s="70">
        <f t="shared" si="7"/>
        <v>0.6357496</v>
      </c>
      <c r="R30" s="69">
        <v>0.22628</v>
      </c>
      <c r="S30" s="70">
        <f t="shared" si="8"/>
        <v>0.5249696</v>
      </c>
      <c r="T30" s="58"/>
    </row>
    <row r="31" spans="1:20" ht="12.75">
      <c r="A31" s="55">
        <v>500</v>
      </c>
      <c r="B31" s="69">
        <v>1.61963</v>
      </c>
      <c r="C31" s="70">
        <f t="shared" si="0"/>
        <v>3.7575416</v>
      </c>
      <c r="D31" s="69">
        <v>0.95796</v>
      </c>
      <c r="E31" s="70">
        <f t="shared" si="1"/>
        <v>2.2224672000000005</v>
      </c>
      <c r="F31" s="69">
        <v>0.19852</v>
      </c>
      <c r="G31" s="70">
        <f t="shared" si="2"/>
        <v>0.4605664</v>
      </c>
      <c r="H31" s="69">
        <v>0.18547</v>
      </c>
      <c r="I31" s="70">
        <f t="shared" si="3"/>
        <v>0.4302904</v>
      </c>
      <c r="J31" s="69">
        <v>1.51525</v>
      </c>
      <c r="K31" s="70">
        <f t="shared" si="4"/>
        <v>3.51538</v>
      </c>
      <c r="L31" s="69">
        <v>0.85357</v>
      </c>
      <c r="M31" s="70">
        <f t="shared" si="5"/>
        <v>1.9802824</v>
      </c>
      <c r="N31" s="69">
        <v>0.75783</v>
      </c>
      <c r="O31" s="70">
        <f t="shared" si="6"/>
        <v>1.7581656</v>
      </c>
      <c r="P31" s="69">
        <v>0.19732</v>
      </c>
      <c r="Q31" s="70">
        <f t="shared" si="7"/>
        <v>0.45778240000000003</v>
      </c>
      <c r="R31" s="69">
        <v>0.16333</v>
      </c>
      <c r="S31" s="70">
        <f t="shared" si="8"/>
        <v>0.3789256</v>
      </c>
      <c r="T31" s="58"/>
    </row>
    <row r="32" spans="1:20" ht="12.75">
      <c r="A32" s="55">
        <v>600</v>
      </c>
      <c r="B32" s="69">
        <v>1.22431</v>
      </c>
      <c r="C32" s="70">
        <f t="shared" si="0"/>
        <v>2.8403992</v>
      </c>
      <c r="D32" s="69">
        <v>0.72745</v>
      </c>
      <c r="E32" s="70">
        <f t="shared" si="1"/>
        <v>1.6876840000000002</v>
      </c>
      <c r="F32" s="69">
        <v>0.15059</v>
      </c>
      <c r="G32" s="70">
        <f t="shared" si="2"/>
        <v>0.34936880000000003</v>
      </c>
      <c r="H32" s="69">
        <v>0.14079</v>
      </c>
      <c r="I32" s="70">
        <f t="shared" si="3"/>
        <v>0.3266328</v>
      </c>
      <c r="J32" s="69">
        <v>1.14593</v>
      </c>
      <c r="K32" s="70">
        <f t="shared" si="4"/>
        <v>2.6585576</v>
      </c>
      <c r="L32" s="69">
        <v>0.64907</v>
      </c>
      <c r="M32" s="70">
        <f t="shared" si="5"/>
        <v>1.5058424000000001</v>
      </c>
      <c r="N32" s="69">
        <v>0.57718</v>
      </c>
      <c r="O32" s="70">
        <f t="shared" si="6"/>
        <v>1.3390576</v>
      </c>
      <c r="P32" s="69">
        <v>0.14977</v>
      </c>
      <c r="Q32" s="70">
        <f t="shared" si="7"/>
        <v>0.34746639999999995</v>
      </c>
      <c r="R32" s="69">
        <v>0.12425</v>
      </c>
      <c r="S32" s="70">
        <f t="shared" si="8"/>
        <v>0.28826</v>
      </c>
      <c r="T32" s="58"/>
    </row>
    <row r="33" spans="1:20" ht="12.75">
      <c r="A33" s="55">
        <v>700</v>
      </c>
      <c r="B33" s="69">
        <v>0.96679</v>
      </c>
      <c r="C33" s="70">
        <f t="shared" si="0"/>
        <v>2.2429528</v>
      </c>
      <c r="D33" s="69">
        <v>0.57854</v>
      </c>
      <c r="E33" s="70">
        <f t="shared" si="1"/>
        <v>1.3422128000000002</v>
      </c>
      <c r="F33" s="69">
        <v>0.11961</v>
      </c>
      <c r="G33" s="70">
        <f t="shared" si="2"/>
        <v>0.2774952</v>
      </c>
      <c r="H33" s="69">
        <v>0.11195</v>
      </c>
      <c r="I33" s="70">
        <f t="shared" si="3"/>
        <v>0.259724</v>
      </c>
      <c r="J33" s="69">
        <v>0.90555</v>
      </c>
      <c r="K33" s="70">
        <f t="shared" si="4"/>
        <v>2.100876</v>
      </c>
      <c r="L33" s="69">
        <v>0.5173</v>
      </c>
      <c r="M33" s="70">
        <f t="shared" si="5"/>
        <v>1.2001359999999999</v>
      </c>
      <c r="N33" s="69">
        <v>0.46113</v>
      </c>
      <c r="O33" s="70">
        <f t="shared" si="6"/>
        <v>1.0698215999999998</v>
      </c>
      <c r="P33" s="69">
        <v>0.11908</v>
      </c>
      <c r="Q33" s="70">
        <f t="shared" si="7"/>
        <v>0.27626560000000006</v>
      </c>
      <c r="R33" s="69">
        <v>0.09914</v>
      </c>
      <c r="S33" s="70">
        <f t="shared" si="8"/>
        <v>0.23000480000000004</v>
      </c>
      <c r="T33" s="58"/>
    </row>
    <row r="34" spans="1:20" ht="12.75">
      <c r="A34" s="55">
        <v>800</v>
      </c>
      <c r="B34" s="69">
        <v>0.79207</v>
      </c>
      <c r="C34" s="70">
        <f t="shared" si="0"/>
        <v>1.8376024000000002</v>
      </c>
      <c r="D34" s="69">
        <v>0.47553</v>
      </c>
      <c r="E34" s="70">
        <f t="shared" si="1"/>
        <v>1.1032296000000001</v>
      </c>
      <c r="F34" s="69">
        <v>0.09824</v>
      </c>
      <c r="G34" s="70">
        <f t="shared" si="2"/>
        <v>0.2279168</v>
      </c>
      <c r="H34" s="69">
        <v>0.092</v>
      </c>
      <c r="I34" s="70">
        <f t="shared" si="3"/>
        <v>0.21344000000000002</v>
      </c>
      <c r="J34" s="69">
        <v>0.74214</v>
      </c>
      <c r="K34" s="70">
        <f t="shared" si="4"/>
        <v>1.7217648</v>
      </c>
      <c r="L34" s="69">
        <v>0.4256</v>
      </c>
      <c r="M34" s="70">
        <f t="shared" si="5"/>
        <v>0.987392</v>
      </c>
      <c r="N34" s="69">
        <v>0.3798</v>
      </c>
      <c r="O34" s="70">
        <f t="shared" si="6"/>
        <v>0.881136</v>
      </c>
      <c r="P34" s="69">
        <v>0.09785</v>
      </c>
      <c r="Q34" s="70">
        <f t="shared" si="7"/>
        <v>0.227012</v>
      </c>
      <c r="R34" s="69">
        <v>0.0816</v>
      </c>
      <c r="S34" s="70">
        <f t="shared" si="8"/>
        <v>0.189312</v>
      </c>
      <c r="T34" s="58"/>
    </row>
    <row r="35" spans="1:20" ht="12.75">
      <c r="A35" s="55">
        <v>900</v>
      </c>
      <c r="B35" s="69">
        <v>0.66338</v>
      </c>
      <c r="C35" s="70">
        <f t="shared" si="0"/>
        <v>1.5390416</v>
      </c>
      <c r="D35" s="69">
        <v>0.39934</v>
      </c>
      <c r="E35" s="70">
        <f t="shared" si="1"/>
        <v>0.9264687999999999</v>
      </c>
      <c r="F35" s="69">
        <v>0.08246</v>
      </c>
      <c r="G35" s="70">
        <f t="shared" si="2"/>
        <v>0.1913072</v>
      </c>
      <c r="H35" s="69">
        <v>0.07725</v>
      </c>
      <c r="I35" s="70">
        <f t="shared" si="3"/>
        <v>0.17922</v>
      </c>
      <c r="J35" s="69">
        <v>0.62173</v>
      </c>
      <c r="K35" s="70">
        <f t="shared" si="4"/>
        <v>1.4424136</v>
      </c>
      <c r="L35" s="69">
        <v>0.35769</v>
      </c>
      <c r="M35" s="70">
        <f t="shared" si="5"/>
        <v>0.8298408</v>
      </c>
      <c r="N35" s="69">
        <v>0.31949</v>
      </c>
      <c r="O35" s="70">
        <f t="shared" si="6"/>
        <v>0.7412168</v>
      </c>
      <c r="P35" s="69">
        <v>0.08216</v>
      </c>
      <c r="Q35" s="70">
        <f t="shared" si="7"/>
        <v>0.1906112</v>
      </c>
      <c r="R35" s="69">
        <v>0.0686</v>
      </c>
      <c r="S35" s="70">
        <f t="shared" si="8"/>
        <v>0.159152</v>
      </c>
      <c r="T35" s="58"/>
    </row>
    <row r="36" spans="1:20" ht="12.75">
      <c r="A36" s="55">
        <v>1000</v>
      </c>
      <c r="B36" s="69">
        <v>0.56656</v>
      </c>
      <c r="C36" s="70">
        <f t="shared" si="0"/>
        <v>1.3144192000000001</v>
      </c>
      <c r="D36" s="69">
        <v>0.34222</v>
      </c>
      <c r="E36" s="70">
        <f t="shared" si="1"/>
        <v>0.7939504000000002</v>
      </c>
      <c r="F36" s="69">
        <v>0.07062</v>
      </c>
      <c r="G36" s="70">
        <f t="shared" si="2"/>
        <v>0.16383840000000002</v>
      </c>
      <c r="H36" s="69">
        <v>0.0662</v>
      </c>
      <c r="I36" s="70">
        <f t="shared" si="3"/>
        <v>0.15358399999999997</v>
      </c>
      <c r="J36" s="69">
        <v>0.53117</v>
      </c>
      <c r="K36" s="70">
        <f t="shared" si="4"/>
        <v>1.2323144000000001</v>
      </c>
      <c r="L36" s="69">
        <v>0.30684</v>
      </c>
      <c r="M36" s="70">
        <f t="shared" si="5"/>
        <v>0.7118688</v>
      </c>
      <c r="N36" s="69">
        <v>0.27438</v>
      </c>
      <c r="O36" s="70">
        <f t="shared" si="6"/>
        <v>0.6365616000000001</v>
      </c>
      <c r="P36" s="69">
        <v>0.0704</v>
      </c>
      <c r="Q36" s="70">
        <f t="shared" si="7"/>
        <v>0.16332800000000003</v>
      </c>
      <c r="R36" s="69">
        <v>0.05888</v>
      </c>
      <c r="S36" s="70">
        <f t="shared" si="8"/>
        <v>0.1366016</v>
      </c>
      <c r="T36" s="58"/>
    </row>
    <row r="37" spans="2:19" ht="12.75">
      <c r="B37" s="71"/>
      <c r="C37" s="71"/>
      <c r="F37" s="71"/>
      <c r="G37" s="71"/>
      <c r="J37" s="71"/>
      <c r="K37" s="71"/>
      <c r="N37" s="71"/>
      <c r="O37" s="71"/>
      <c r="R37" s="71"/>
      <c r="S37" s="71"/>
    </row>
    <row r="38" ht="12.75">
      <c r="A38" s="54" t="s">
        <v>72</v>
      </c>
    </row>
    <row r="39" spans="1:19" ht="12.75">
      <c r="A39" s="54" t="s">
        <v>73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3" ht="12.75">
      <c r="A40" s="73" t="s">
        <v>83</v>
      </c>
      <c r="B40" s="71"/>
      <c r="C40" s="71"/>
    </row>
    <row r="41" spans="1:19" ht="12.75">
      <c r="A41" s="54" t="s">
        <v>84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P41" s="55"/>
      <c r="Q41" s="55"/>
      <c r="R41" s="55"/>
      <c r="S41" s="55"/>
    </row>
    <row r="42" spans="1:19" ht="12.75">
      <c r="A42" s="54" t="s">
        <v>77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4" ht="12.75">
      <c r="A43" s="54" t="s">
        <v>78</v>
      </c>
      <c r="B43" s="74"/>
      <c r="D43" s="74"/>
    </row>
    <row r="44" spans="1:4" ht="12.75">
      <c r="A44" s="54"/>
      <c r="B44" s="74"/>
      <c r="D44" s="74"/>
    </row>
    <row r="45" spans="1:4" ht="12.75">
      <c r="A45" s="54" t="s">
        <v>74</v>
      </c>
      <c r="B45" s="74"/>
      <c r="C45" s="72"/>
      <c r="D45" s="74"/>
    </row>
    <row r="46" spans="1:4" ht="12.75">
      <c r="A46" s="73" t="s">
        <v>85</v>
      </c>
      <c r="B46" s="75"/>
      <c r="C46" s="71"/>
      <c r="D46" s="74"/>
    </row>
    <row r="47" spans="1:4" ht="12.75">
      <c r="A47" s="54" t="s">
        <v>79</v>
      </c>
      <c r="B47" s="74"/>
      <c r="D47" s="74"/>
    </row>
    <row r="48" spans="1:4" ht="12.75">
      <c r="A48" s="54" t="s">
        <v>80</v>
      </c>
      <c r="B48" s="74"/>
      <c r="D48" s="74"/>
    </row>
    <row r="49" spans="1:4" ht="12.75">
      <c r="A49" s="54" t="s">
        <v>81</v>
      </c>
      <c r="B49" s="74"/>
      <c r="D49" s="74"/>
    </row>
    <row r="50" spans="1:4" ht="12.75">
      <c r="A50" s="54" t="s">
        <v>82</v>
      </c>
      <c r="B50" s="74"/>
      <c r="D50" s="74"/>
    </row>
    <row r="51" spans="1:4" ht="12.75">
      <c r="A51" s="54"/>
      <c r="B51" s="74"/>
      <c r="D51" s="74"/>
    </row>
    <row r="52" spans="1:4" ht="12.75">
      <c r="A52" s="54"/>
      <c r="B52" s="74"/>
      <c r="D52" s="74"/>
    </row>
    <row r="53" spans="1:4" ht="12.75">
      <c r="A53" s="54"/>
      <c r="B53" s="74"/>
      <c r="D53" s="74"/>
    </row>
    <row r="54" spans="1:4" ht="12.75">
      <c r="A54" s="54"/>
      <c r="B54" s="74"/>
      <c r="D54" s="74"/>
    </row>
    <row r="55" ht="12.75">
      <c r="A55" s="54"/>
    </row>
  </sheetData>
  <sheetProtection sheet="1" objects="1" scenarios="1"/>
  <mergeCells count="1">
    <mergeCell ref="B4:S4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90" customWidth="1"/>
    <col min="3" max="3" width="9.140625" style="87" customWidth="1"/>
  </cols>
  <sheetData>
    <row r="1" spans="2:11" ht="12.75">
      <c r="B1" s="202">
        <v>0</v>
      </c>
      <c r="C1" s="87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</row>
    <row r="2" ht="12.75">
      <c r="A2" s="90" t="s">
        <v>89</v>
      </c>
    </row>
    <row r="3" spans="1:11" ht="12.75">
      <c r="A3" s="90">
        <v>0</v>
      </c>
      <c r="B3" s="10" t="s">
        <v>117</v>
      </c>
      <c r="C3" s="10" t="s">
        <v>90</v>
      </c>
      <c r="D3" s="10" t="s">
        <v>90</v>
      </c>
      <c r="E3" s="10" t="s">
        <v>90</v>
      </c>
      <c r="F3" s="10" t="s">
        <v>90</v>
      </c>
      <c r="G3" s="10" t="s">
        <v>90</v>
      </c>
      <c r="H3" s="10" t="s">
        <v>90</v>
      </c>
      <c r="I3" s="10" t="s">
        <v>90</v>
      </c>
      <c r="J3" s="10" t="s">
        <v>90</v>
      </c>
      <c r="K3" s="10" t="s">
        <v>90</v>
      </c>
    </row>
    <row r="4" spans="1:11" ht="12.75">
      <c r="A4" s="90">
        <v>0.1366016</v>
      </c>
      <c r="B4" s="10" t="s">
        <v>117</v>
      </c>
      <c r="C4" s="10" t="s">
        <v>90</v>
      </c>
      <c r="D4" s="10" t="s">
        <v>90</v>
      </c>
      <c r="E4" s="10" t="s">
        <v>90</v>
      </c>
      <c r="F4" s="10" t="s">
        <v>90</v>
      </c>
      <c r="G4" s="10" t="s">
        <v>90</v>
      </c>
      <c r="H4" s="10" t="s">
        <v>90</v>
      </c>
      <c r="I4" s="10" t="s">
        <v>90</v>
      </c>
      <c r="J4" s="10" t="s">
        <v>90</v>
      </c>
      <c r="K4" s="74">
        <v>1000</v>
      </c>
    </row>
    <row r="5" spans="1:11" ht="12.75">
      <c r="A5" s="90">
        <v>0.15358399999999997</v>
      </c>
      <c r="B5" s="10" t="s">
        <v>117</v>
      </c>
      <c r="C5" s="10" t="s">
        <v>90</v>
      </c>
      <c r="D5" s="10" t="s">
        <v>90</v>
      </c>
      <c r="E5" s="10" t="s">
        <v>90</v>
      </c>
      <c r="F5" s="74">
        <v>1000</v>
      </c>
      <c r="G5" s="10" t="s">
        <v>90</v>
      </c>
      <c r="H5" s="10" t="s">
        <v>90</v>
      </c>
      <c r="I5" s="10" t="s">
        <v>90</v>
      </c>
      <c r="J5" s="10" t="s">
        <v>90</v>
      </c>
      <c r="K5" s="74">
        <v>1000</v>
      </c>
    </row>
    <row r="6" spans="1:11" ht="12.75">
      <c r="A6" s="90">
        <v>0.159152</v>
      </c>
      <c r="B6" s="10" t="s">
        <v>117</v>
      </c>
      <c r="C6" s="10" t="s">
        <v>90</v>
      </c>
      <c r="D6" s="10" t="s">
        <v>90</v>
      </c>
      <c r="E6" s="10" t="s">
        <v>90</v>
      </c>
      <c r="F6" s="74">
        <v>1000</v>
      </c>
      <c r="G6" s="10" t="s">
        <v>90</v>
      </c>
      <c r="H6" s="10" t="s">
        <v>90</v>
      </c>
      <c r="I6" s="10" t="s">
        <v>90</v>
      </c>
      <c r="J6" s="10" t="s">
        <v>90</v>
      </c>
      <c r="K6" s="74">
        <v>900</v>
      </c>
    </row>
    <row r="7" spans="1:11" ht="12.75">
      <c r="A7" s="90">
        <v>0.16332800000000003</v>
      </c>
      <c r="B7" s="10" t="s">
        <v>117</v>
      </c>
      <c r="C7" s="10" t="s">
        <v>90</v>
      </c>
      <c r="D7" s="10" t="s">
        <v>90</v>
      </c>
      <c r="E7" s="10" t="s">
        <v>90</v>
      </c>
      <c r="F7" s="74">
        <v>1000</v>
      </c>
      <c r="G7" s="10" t="s">
        <v>90</v>
      </c>
      <c r="H7" s="10" t="s">
        <v>90</v>
      </c>
      <c r="I7" s="10" t="s">
        <v>90</v>
      </c>
      <c r="J7" s="74">
        <v>1000</v>
      </c>
      <c r="K7" s="74">
        <v>900</v>
      </c>
    </row>
    <row r="8" spans="1:11" ht="12.75">
      <c r="A8" s="90">
        <v>0.16383840000000002</v>
      </c>
      <c r="B8" s="10" t="s">
        <v>117</v>
      </c>
      <c r="C8" s="10" t="s">
        <v>90</v>
      </c>
      <c r="D8" s="10" t="s">
        <v>90</v>
      </c>
      <c r="E8" s="74">
        <v>1000</v>
      </c>
      <c r="F8" s="74">
        <v>1000</v>
      </c>
      <c r="G8" s="10" t="s">
        <v>90</v>
      </c>
      <c r="H8" s="10" t="s">
        <v>90</v>
      </c>
      <c r="I8" s="10" t="s">
        <v>90</v>
      </c>
      <c r="J8" s="74">
        <v>1000</v>
      </c>
      <c r="K8" s="74">
        <v>900</v>
      </c>
    </row>
    <row r="9" spans="1:11" ht="12.75">
      <c r="A9" s="90">
        <v>0.17922</v>
      </c>
      <c r="B9" s="10" t="s">
        <v>117</v>
      </c>
      <c r="C9" s="10" t="s">
        <v>90</v>
      </c>
      <c r="D9" s="10" t="s">
        <v>90</v>
      </c>
      <c r="E9" s="74">
        <v>1000</v>
      </c>
      <c r="F9" s="74">
        <v>900</v>
      </c>
      <c r="G9" s="10" t="s">
        <v>90</v>
      </c>
      <c r="H9" s="10" t="s">
        <v>90</v>
      </c>
      <c r="I9" s="10" t="s">
        <v>90</v>
      </c>
      <c r="J9" s="74">
        <v>1000</v>
      </c>
      <c r="K9" s="74">
        <v>900</v>
      </c>
    </row>
    <row r="10" spans="1:11" ht="12.75">
      <c r="A10" s="90">
        <v>0.189312</v>
      </c>
      <c r="B10" s="10" t="s">
        <v>117</v>
      </c>
      <c r="C10" s="10" t="s">
        <v>90</v>
      </c>
      <c r="D10" s="10" t="s">
        <v>90</v>
      </c>
      <c r="E10" s="74">
        <v>1000</v>
      </c>
      <c r="F10" s="74">
        <v>900</v>
      </c>
      <c r="G10" s="10" t="s">
        <v>90</v>
      </c>
      <c r="H10" s="10" t="s">
        <v>90</v>
      </c>
      <c r="I10" s="10" t="s">
        <v>90</v>
      </c>
      <c r="J10" s="74">
        <v>1000</v>
      </c>
      <c r="K10" s="74">
        <v>800</v>
      </c>
    </row>
    <row r="11" spans="1:11" ht="12.75">
      <c r="A11" s="90">
        <v>0.1906112</v>
      </c>
      <c r="B11" s="10" t="s">
        <v>117</v>
      </c>
      <c r="C11" s="10" t="s">
        <v>90</v>
      </c>
      <c r="D11" s="10" t="s">
        <v>90</v>
      </c>
      <c r="E11" s="74">
        <v>1000</v>
      </c>
      <c r="F11" s="74">
        <v>900</v>
      </c>
      <c r="G11" s="10" t="s">
        <v>90</v>
      </c>
      <c r="H11" s="10" t="s">
        <v>90</v>
      </c>
      <c r="I11" s="10" t="s">
        <v>90</v>
      </c>
      <c r="J11" s="74">
        <v>900</v>
      </c>
      <c r="K11" s="74">
        <v>800</v>
      </c>
    </row>
    <row r="12" spans="1:11" ht="12.75">
      <c r="A12" s="90">
        <v>0.1913072</v>
      </c>
      <c r="B12" s="10" t="s">
        <v>117</v>
      </c>
      <c r="C12" s="10" t="s">
        <v>90</v>
      </c>
      <c r="D12" s="10" t="s">
        <v>90</v>
      </c>
      <c r="E12" s="74">
        <v>900</v>
      </c>
      <c r="F12" s="74">
        <v>900</v>
      </c>
      <c r="G12" s="10" t="s">
        <v>90</v>
      </c>
      <c r="H12" s="10" t="s">
        <v>90</v>
      </c>
      <c r="I12" s="10" t="s">
        <v>90</v>
      </c>
      <c r="J12" s="74">
        <v>900</v>
      </c>
      <c r="K12" s="74">
        <v>800</v>
      </c>
    </row>
    <row r="13" spans="1:11" ht="12.75">
      <c r="A13" s="90">
        <v>0.21344000000000002</v>
      </c>
      <c r="B13" s="10" t="s">
        <v>117</v>
      </c>
      <c r="C13" s="10" t="s">
        <v>90</v>
      </c>
      <c r="D13" s="10" t="s">
        <v>90</v>
      </c>
      <c r="E13" s="74">
        <v>900</v>
      </c>
      <c r="F13" s="74">
        <v>800</v>
      </c>
      <c r="G13" s="10" t="s">
        <v>90</v>
      </c>
      <c r="H13" s="10" t="s">
        <v>90</v>
      </c>
      <c r="I13" s="10" t="s">
        <v>90</v>
      </c>
      <c r="J13" s="74">
        <v>900</v>
      </c>
      <c r="K13" s="74">
        <v>800</v>
      </c>
    </row>
    <row r="14" spans="1:11" ht="12.75">
      <c r="A14" s="90">
        <v>0.227012</v>
      </c>
      <c r="B14" s="10" t="s">
        <v>117</v>
      </c>
      <c r="C14" s="10" t="s">
        <v>90</v>
      </c>
      <c r="D14" s="10" t="s">
        <v>90</v>
      </c>
      <c r="E14" s="74">
        <v>900</v>
      </c>
      <c r="F14" s="74">
        <v>800</v>
      </c>
      <c r="G14" s="10" t="s">
        <v>90</v>
      </c>
      <c r="H14" s="10" t="s">
        <v>90</v>
      </c>
      <c r="I14" s="10" t="s">
        <v>90</v>
      </c>
      <c r="J14" s="74">
        <v>800</v>
      </c>
      <c r="K14" s="74">
        <v>800</v>
      </c>
    </row>
    <row r="15" spans="1:11" ht="12.75">
      <c r="A15" s="90">
        <v>0.2279168</v>
      </c>
      <c r="B15" s="10" t="s">
        <v>117</v>
      </c>
      <c r="C15" s="10" t="s">
        <v>90</v>
      </c>
      <c r="D15" s="10" t="s">
        <v>90</v>
      </c>
      <c r="E15" s="74">
        <v>800</v>
      </c>
      <c r="F15" s="74">
        <v>800</v>
      </c>
      <c r="G15" s="10" t="s">
        <v>90</v>
      </c>
      <c r="H15" s="10" t="s">
        <v>90</v>
      </c>
      <c r="I15" s="10" t="s">
        <v>90</v>
      </c>
      <c r="J15" s="74">
        <v>800</v>
      </c>
      <c r="K15" s="74">
        <v>800</v>
      </c>
    </row>
    <row r="16" spans="1:11" ht="12.75">
      <c r="A16" s="90">
        <v>0.23000480000000004</v>
      </c>
      <c r="B16" s="10" t="s">
        <v>117</v>
      </c>
      <c r="C16" s="10" t="s">
        <v>90</v>
      </c>
      <c r="D16" s="10" t="s">
        <v>90</v>
      </c>
      <c r="E16" s="74">
        <v>800</v>
      </c>
      <c r="F16" s="74">
        <v>800</v>
      </c>
      <c r="G16" s="10" t="s">
        <v>90</v>
      </c>
      <c r="H16" s="10" t="s">
        <v>90</v>
      </c>
      <c r="I16" s="10" t="s">
        <v>90</v>
      </c>
      <c r="J16" s="74">
        <v>800</v>
      </c>
      <c r="K16" s="74">
        <v>700</v>
      </c>
    </row>
    <row r="17" spans="1:11" ht="12.75">
      <c r="A17" s="90">
        <v>0.259724</v>
      </c>
      <c r="B17" s="10" t="s">
        <v>117</v>
      </c>
      <c r="C17" s="10" t="s">
        <v>90</v>
      </c>
      <c r="D17" s="10" t="s">
        <v>90</v>
      </c>
      <c r="E17" s="74">
        <v>800</v>
      </c>
      <c r="F17" s="74">
        <v>700</v>
      </c>
      <c r="G17" s="10" t="s">
        <v>90</v>
      </c>
      <c r="H17" s="10" t="s">
        <v>90</v>
      </c>
      <c r="I17" s="10" t="s">
        <v>90</v>
      </c>
      <c r="J17" s="74">
        <v>800</v>
      </c>
      <c r="K17" s="74">
        <v>700</v>
      </c>
    </row>
    <row r="18" spans="1:11" ht="12.75">
      <c r="A18" s="90">
        <v>0.27626560000000006</v>
      </c>
      <c r="B18" s="10" t="s">
        <v>117</v>
      </c>
      <c r="C18" s="10" t="s">
        <v>90</v>
      </c>
      <c r="D18" s="10" t="s">
        <v>90</v>
      </c>
      <c r="E18" s="74">
        <v>800</v>
      </c>
      <c r="F18" s="74">
        <v>700</v>
      </c>
      <c r="G18" s="10" t="s">
        <v>90</v>
      </c>
      <c r="H18" s="10" t="s">
        <v>90</v>
      </c>
      <c r="I18" s="10" t="s">
        <v>90</v>
      </c>
      <c r="J18" s="74">
        <v>700</v>
      </c>
      <c r="K18" s="74">
        <v>700</v>
      </c>
    </row>
    <row r="19" spans="1:11" ht="12.75">
      <c r="A19" s="90">
        <v>0.2774952</v>
      </c>
      <c r="B19" s="10" t="s">
        <v>117</v>
      </c>
      <c r="C19" s="10" t="s">
        <v>90</v>
      </c>
      <c r="D19" s="10" t="s">
        <v>90</v>
      </c>
      <c r="E19" s="74">
        <v>700</v>
      </c>
      <c r="F19" s="74">
        <v>700</v>
      </c>
      <c r="G19" s="10" t="s">
        <v>90</v>
      </c>
      <c r="H19" s="10" t="s">
        <v>90</v>
      </c>
      <c r="I19" s="10" t="s">
        <v>90</v>
      </c>
      <c r="J19" s="74">
        <v>700</v>
      </c>
      <c r="K19" s="74">
        <v>700</v>
      </c>
    </row>
    <row r="20" spans="1:11" ht="12.75">
      <c r="A20" s="90">
        <v>0.28826</v>
      </c>
      <c r="B20" s="10" t="s">
        <v>117</v>
      </c>
      <c r="C20" s="10" t="s">
        <v>90</v>
      </c>
      <c r="D20" s="10" t="s">
        <v>90</v>
      </c>
      <c r="E20" s="74">
        <v>700</v>
      </c>
      <c r="F20" s="74">
        <v>700</v>
      </c>
      <c r="G20" s="10" t="s">
        <v>90</v>
      </c>
      <c r="H20" s="10" t="s">
        <v>90</v>
      </c>
      <c r="I20" s="10" t="s">
        <v>90</v>
      </c>
      <c r="J20" s="74">
        <v>700</v>
      </c>
      <c r="K20" s="74">
        <v>600</v>
      </c>
    </row>
    <row r="21" spans="1:11" ht="12.75">
      <c r="A21" s="90">
        <v>0.3266328</v>
      </c>
      <c r="B21" s="10" t="s">
        <v>117</v>
      </c>
      <c r="C21" s="10" t="s">
        <v>90</v>
      </c>
      <c r="D21" s="10" t="s">
        <v>90</v>
      </c>
      <c r="E21" s="74">
        <v>700</v>
      </c>
      <c r="F21" s="74">
        <v>600</v>
      </c>
      <c r="G21" s="10" t="s">
        <v>90</v>
      </c>
      <c r="H21" s="10" t="s">
        <v>90</v>
      </c>
      <c r="I21" s="10" t="s">
        <v>90</v>
      </c>
      <c r="J21" s="74">
        <v>700</v>
      </c>
      <c r="K21" s="74">
        <v>600</v>
      </c>
    </row>
    <row r="22" spans="1:11" ht="12.75">
      <c r="A22" s="90">
        <v>0.34746639999999995</v>
      </c>
      <c r="B22" s="10" t="s">
        <v>117</v>
      </c>
      <c r="C22" s="10" t="s">
        <v>90</v>
      </c>
      <c r="D22" s="10" t="s">
        <v>90</v>
      </c>
      <c r="E22" s="74">
        <v>700</v>
      </c>
      <c r="F22" s="74">
        <v>600</v>
      </c>
      <c r="G22" s="10" t="s">
        <v>90</v>
      </c>
      <c r="H22" s="10" t="s">
        <v>90</v>
      </c>
      <c r="I22" s="10" t="s">
        <v>90</v>
      </c>
      <c r="J22" s="74">
        <v>600</v>
      </c>
      <c r="K22" s="74">
        <v>600</v>
      </c>
    </row>
    <row r="23" spans="1:11" ht="12.75">
      <c r="A23" s="90">
        <v>0.34936880000000003</v>
      </c>
      <c r="B23" s="10" t="s">
        <v>117</v>
      </c>
      <c r="C23" s="10" t="s">
        <v>90</v>
      </c>
      <c r="D23" s="10" t="s">
        <v>90</v>
      </c>
      <c r="E23" s="74">
        <v>600</v>
      </c>
      <c r="F23" s="74">
        <v>600</v>
      </c>
      <c r="G23" s="10" t="s">
        <v>90</v>
      </c>
      <c r="H23" s="10" t="s">
        <v>90</v>
      </c>
      <c r="I23" s="10" t="s">
        <v>90</v>
      </c>
      <c r="J23" s="74">
        <v>600</v>
      </c>
      <c r="K23" s="74">
        <v>600</v>
      </c>
    </row>
    <row r="24" spans="1:11" ht="12.75">
      <c r="A24" s="90">
        <v>0.3789256</v>
      </c>
      <c r="B24" s="10" t="s">
        <v>117</v>
      </c>
      <c r="C24" s="10" t="s">
        <v>90</v>
      </c>
      <c r="D24" s="10" t="s">
        <v>90</v>
      </c>
      <c r="E24" s="74">
        <v>600</v>
      </c>
      <c r="F24" s="74">
        <v>600</v>
      </c>
      <c r="G24" s="10" t="s">
        <v>90</v>
      </c>
      <c r="H24" s="10" t="s">
        <v>90</v>
      </c>
      <c r="I24" s="10" t="s">
        <v>90</v>
      </c>
      <c r="J24" s="74">
        <v>600</v>
      </c>
      <c r="K24" s="74">
        <v>500</v>
      </c>
    </row>
    <row r="25" spans="1:11" ht="12.75">
      <c r="A25" s="90">
        <v>0.4302904</v>
      </c>
      <c r="B25" s="10" t="s">
        <v>117</v>
      </c>
      <c r="C25" s="10" t="s">
        <v>90</v>
      </c>
      <c r="D25" s="10" t="s">
        <v>90</v>
      </c>
      <c r="E25" s="74">
        <v>600</v>
      </c>
      <c r="F25" s="74">
        <v>500</v>
      </c>
      <c r="G25" s="10" t="s">
        <v>90</v>
      </c>
      <c r="H25" s="10" t="s">
        <v>90</v>
      </c>
      <c r="I25" s="10" t="s">
        <v>90</v>
      </c>
      <c r="J25" s="74">
        <v>600</v>
      </c>
      <c r="K25" s="74">
        <v>500</v>
      </c>
    </row>
    <row r="26" spans="1:11" ht="12.75">
      <c r="A26" s="90">
        <v>0.45778240000000003</v>
      </c>
      <c r="B26" s="10" t="s">
        <v>117</v>
      </c>
      <c r="C26" s="10" t="s">
        <v>90</v>
      </c>
      <c r="D26" s="10" t="s">
        <v>90</v>
      </c>
      <c r="E26" s="74">
        <v>600</v>
      </c>
      <c r="F26" s="74">
        <v>500</v>
      </c>
      <c r="G26" s="10" t="s">
        <v>90</v>
      </c>
      <c r="H26" s="10" t="s">
        <v>90</v>
      </c>
      <c r="I26" s="10" t="s">
        <v>90</v>
      </c>
      <c r="J26" s="74">
        <v>500</v>
      </c>
      <c r="K26" s="74">
        <v>500</v>
      </c>
    </row>
    <row r="27" spans="1:11" ht="12.75">
      <c r="A27" s="90">
        <v>0.4605664</v>
      </c>
      <c r="B27" s="10" t="s">
        <v>117</v>
      </c>
      <c r="C27" s="10" t="s">
        <v>90</v>
      </c>
      <c r="D27" s="10" t="s">
        <v>90</v>
      </c>
      <c r="E27" s="74">
        <v>500</v>
      </c>
      <c r="F27" s="74">
        <v>500</v>
      </c>
      <c r="G27" s="10" t="s">
        <v>90</v>
      </c>
      <c r="H27" s="10" t="s">
        <v>90</v>
      </c>
      <c r="I27" s="10" t="s">
        <v>90</v>
      </c>
      <c r="J27" s="74">
        <v>500</v>
      </c>
      <c r="K27" s="74">
        <v>500</v>
      </c>
    </row>
    <row r="28" spans="1:11" ht="12.75">
      <c r="A28" s="90">
        <v>0.5249696</v>
      </c>
      <c r="B28" s="10" t="s">
        <v>117</v>
      </c>
      <c r="C28" s="10" t="s">
        <v>90</v>
      </c>
      <c r="D28" s="10" t="s">
        <v>90</v>
      </c>
      <c r="E28" s="74">
        <v>500</v>
      </c>
      <c r="F28" s="74">
        <v>500</v>
      </c>
      <c r="G28" s="10" t="s">
        <v>90</v>
      </c>
      <c r="H28" s="10" t="s">
        <v>90</v>
      </c>
      <c r="I28" s="10" t="s">
        <v>90</v>
      </c>
      <c r="J28" s="74">
        <v>500</v>
      </c>
      <c r="K28" s="74">
        <v>400</v>
      </c>
    </row>
    <row r="29" spans="1:11" ht="12.75">
      <c r="A29" s="90">
        <v>0.5975624</v>
      </c>
      <c r="B29" s="10" t="s">
        <v>117</v>
      </c>
      <c r="C29" s="10" t="s">
        <v>90</v>
      </c>
      <c r="D29" s="10" t="s">
        <v>90</v>
      </c>
      <c r="E29" s="74">
        <v>500</v>
      </c>
      <c r="F29" s="74">
        <v>400</v>
      </c>
      <c r="G29" s="10" t="s">
        <v>90</v>
      </c>
      <c r="H29" s="10" t="s">
        <v>90</v>
      </c>
      <c r="I29" s="10" t="s">
        <v>90</v>
      </c>
      <c r="J29" s="74">
        <v>500</v>
      </c>
      <c r="K29" s="74">
        <v>400</v>
      </c>
    </row>
    <row r="30" spans="1:11" ht="12.75">
      <c r="A30" s="90">
        <v>0.6357496</v>
      </c>
      <c r="B30" s="10" t="s">
        <v>117</v>
      </c>
      <c r="C30" s="10" t="s">
        <v>90</v>
      </c>
      <c r="D30" s="10" t="s">
        <v>90</v>
      </c>
      <c r="E30" s="74">
        <v>500</v>
      </c>
      <c r="F30" s="74">
        <v>400</v>
      </c>
      <c r="G30" s="10" t="s">
        <v>90</v>
      </c>
      <c r="H30" s="10" t="s">
        <v>90</v>
      </c>
      <c r="I30" s="10" t="s">
        <v>90</v>
      </c>
      <c r="J30" s="74">
        <v>400</v>
      </c>
      <c r="K30" s="74">
        <v>400</v>
      </c>
    </row>
    <row r="31" spans="1:11" ht="12.75">
      <c r="A31" s="90">
        <v>0.6365616000000001</v>
      </c>
      <c r="B31" s="10" t="s">
        <v>117</v>
      </c>
      <c r="C31" s="10" t="s">
        <v>90</v>
      </c>
      <c r="D31" s="10" t="s">
        <v>90</v>
      </c>
      <c r="E31" s="74">
        <v>500</v>
      </c>
      <c r="F31" s="74">
        <v>400</v>
      </c>
      <c r="G31" s="10" t="s">
        <v>90</v>
      </c>
      <c r="H31" s="10" t="s">
        <v>90</v>
      </c>
      <c r="I31" s="74">
        <v>1000</v>
      </c>
      <c r="J31" s="74">
        <v>400</v>
      </c>
      <c r="K31" s="74">
        <v>400</v>
      </c>
    </row>
    <row r="32" spans="1:11" ht="12.75">
      <c r="A32" s="90">
        <v>0.6400879999999999</v>
      </c>
      <c r="B32" s="10" t="s">
        <v>117</v>
      </c>
      <c r="C32" s="10" t="s">
        <v>90</v>
      </c>
      <c r="D32" s="10" t="s">
        <v>90</v>
      </c>
      <c r="E32" s="74">
        <v>400</v>
      </c>
      <c r="F32" s="74">
        <v>400</v>
      </c>
      <c r="G32" s="10" t="s">
        <v>90</v>
      </c>
      <c r="H32" s="10" t="s">
        <v>90</v>
      </c>
      <c r="I32" s="74">
        <v>1000</v>
      </c>
      <c r="J32" s="74">
        <v>400</v>
      </c>
      <c r="K32" s="74">
        <v>400</v>
      </c>
    </row>
    <row r="33" spans="1:11" ht="12.75">
      <c r="A33" s="90">
        <v>0.7118688</v>
      </c>
      <c r="B33" s="10" t="s">
        <v>117</v>
      </c>
      <c r="C33" s="10" t="s">
        <v>90</v>
      </c>
      <c r="D33" s="10" t="s">
        <v>90</v>
      </c>
      <c r="E33" s="74">
        <v>400</v>
      </c>
      <c r="F33" s="74">
        <v>400</v>
      </c>
      <c r="G33" s="10" t="s">
        <v>90</v>
      </c>
      <c r="H33" s="74">
        <v>1000</v>
      </c>
      <c r="I33" s="74">
        <v>1000</v>
      </c>
      <c r="J33" s="74">
        <v>400</v>
      </c>
      <c r="K33" s="74">
        <v>400</v>
      </c>
    </row>
    <row r="34" spans="1:11" ht="12.75">
      <c r="A34" s="90">
        <v>0.7412168</v>
      </c>
      <c r="B34" s="10" t="s">
        <v>117</v>
      </c>
      <c r="C34" s="10" t="s">
        <v>90</v>
      </c>
      <c r="D34" s="10" t="s">
        <v>90</v>
      </c>
      <c r="E34" s="74">
        <v>400</v>
      </c>
      <c r="F34" s="74">
        <v>400</v>
      </c>
      <c r="G34" s="10" t="s">
        <v>90</v>
      </c>
      <c r="H34" s="74">
        <v>1000</v>
      </c>
      <c r="I34" s="74">
        <v>900</v>
      </c>
      <c r="J34" s="74">
        <v>400</v>
      </c>
      <c r="K34" s="74">
        <v>400</v>
      </c>
    </row>
    <row r="35" spans="1:11" ht="12.75">
      <c r="A35" s="90">
        <v>0.7855983999999999</v>
      </c>
      <c r="B35" s="10" t="s">
        <v>117</v>
      </c>
      <c r="C35" s="10" t="s">
        <v>90</v>
      </c>
      <c r="D35" s="10" t="s">
        <v>90</v>
      </c>
      <c r="E35" s="74">
        <v>400</v>
      </c>
      <c r="F35" s="74">
        <v>400</v>
      </c>
      <c r="G35" s="10" t="s">
        <v>90</v>
      </c>
      <c r="H35" s="74">
        <v>1000</v>
      </c>
      <c r="I35" s="74">
        <v>900</v>
      </c>
      <c r="J35" s="74">
        <v>400</v>
      </c>
      <c r="K35" s="74">
        <v>300</v>
      </c>
    </row>
    <row r="36" spans="1:11" ht="12.75">
      <c r="A36" s="91">
        <v>0.7939504000000002</v>
      </c>
      <c r="B36" s="10" t="s">
        <v>117</v>
      </c>
      <c r="C36" s="10" t="s">
        <v>90</v>
      </c>
      <c r="D36" s="74">
        <v>1000</v>
      </c>
      <c r="E36" s="74">
        <v>400</v>
      </c>
      <c r="F36" s="74">
        <v>400</v>
      </c>
      <c r="G36" s="10" t="s">
        <v>90</v>
      </c>
      <c r="H36" s="74">
        <v>1000</v>
      </c>
      <c r="I36" s="74">
        <v>900</v>
      </c>
      <c r="J36" s="74">
        <v>400</v>
      </c>
      <c r="K36" s="74">
        <v>300</v>
      </c>
    </row>
    <row r="37" spans="1:11" ht="12.75">
      <c r="A37" s="90">
        <v>0.8298408</v>
      </c>
      <c r="B37" s="10" t="s">
        <v>117</v>
      </c>
      <c r="C37" s="10" t="s">
        <v>90</v>
      </c>
      <c r="D37" s="74">
        <v>1000</v>
      </c>
      <c r="E37" s="74">
        <v>400</v>
      </c>
      <c r="F37" s="74">
        <v>400</v>
      </c>
      <c r="G37" s="10" t="s">
        <v>90</v>
      </c>
      <c r="H37" s="74">
        <v>900</v>
      </c>
      <c r="I37" s="74">
        <v>900</v>
      </c>
      <c r="J37" s="74">
        <v>400</v>
      </c>
      <c r="K37" s="74">
        <v>300</v>
      </c>
    </row>
    <row r="38" spans="1:11" ht="12.75">
      <c r="A38" s="90">
        <v>0.8624831999999999</v>
      </c>
      <c r="B38" s="10" t="s">
        <v>117</v>
      </c>
      <c r="C38" s="10" t="s">
        <v>90</v>
      </c>
      <c r="D38" s="74">
        <v>1000</v>
      </c>
      <c r="E38" s="74">
        <v>400</v>
      </c>
      <c r="F38" s="74">
        <v>400</v>
      </c>
      <c r="G38" s="10" t="s">
        <v>90</v>
      </c>
      <c r="H38" s="74">
        <v>900</v>
      </c>
      <c r="I38" s="74">
        <v>900</v>
      </c>
      <c r="J38" s="74">
        <v>400</v>
      </c>
      <c r="K38" s="74">
        <v>280</v>
      </c>
    </row>
    <row r="39" spans="1:11" ht="12.75">
      <c r="A39" s="90">
        <v>0.881136</v>
      </c>
      <c r="B39" s="10" t="s">
        <v>117</v>
      </c>
      <c r="C39" s="10" t="s">
        <v>90</v>
      </c>
      <c r="D39" s="74">
        <v>1000</v>
      </c>
      <c r="E39" s="74">
        <v>400</v>
      </c>
      <c r="F39" s="74">
        <v>400</v>
      </c>
      <c r="G39" s="10" t="s">
        <v>90</v>
      </c>
      <c r="H39" s="74">
        <v>900</v>
      </c>
      <c r="I39" s="74">
        <v>800</v>
      </c>
      <c r="J39" s="74">
        <v>400</v>
      </c>
      <c r="K39" s="74">
        <v>280</v>
      </c>
    </row>
    <row r="40" spans="1:11" ht="12.75">
      <c r="A40" s="90">
        <v>0.895868</v>
      </c>
      <c r="B40" s="10" t="s">
        <v>117</v>
      </c>
      <c r="C40" s="10" t="s">
        <v>90</v>
      </c>
      <c r="D40" s="74">
        <v>1000</v>
      </c>
      <c r="E40" s="74">
        <v>400</v>
      </c>
      <c r="F40" s="74">
        <v>300</v>
      </c>
      <c r="G40" s="10" t="s">
        <v>90</v>
      </c>
      <c r="H40" s="74">
        <v>900</v>
      </c>
      <c r="I40" s="74">
        <v>800</v>
      </c>
      <c r="J40" s="74">
        <v>400</v>
      </c>
      <c r="K40" s="74">
        <v>280</v>
      </c>
    </row>
    <row r="41" spans="1:11" ht="12.75">
      <c r="A41" s="91">
        <v>0.9264687999999999</v>
      </c>
      <c r="B41" s="10" t="s">
        <v>117</v>
      </c>
      <c r="C41" s="10" t="s">
        <v>90</v>
      </c>
      <c r="D41" s="74">
        <v>900</v>
      </c>
      <c r="E41" s="74">
        <v>400</v>
      </c>
      <c r="F41" s="74">
        <v>300</v>
      </c>
      <c r="G41" s="10" t="s">
        <v>90</v>
      </c>
      <c r="H41" s="74">
        <v>900</v>
      </c>
      <c r="I41" s="74">
        <v>800</v>
      </c>
      <c r="J41" s="74">
        <v>400</v>
      </c>
      <c r="K41" s="74">
        <v>280</v>
      </c>
    </row>
    <row r="42" spans="1:11" ht="12.75">
      <c r="A42" s="90">
        <v>0.9519424000000001</v>
      </c>
      <c r="B42" s="10" t="s">
        <v>117</v>
      </c>
      <c r="C42" s="10" t="s">
        <v>90</v>
      </c>
      <c r="D42" s="74">
        <v>900</v>
      </c>
      <c r="E42" s="74">
        <v>400</v>
      </c>
      <c r="F42" s="74">
        <v>300</v>
      </c>
      <c r="G42" s="10" t="s">
        <v>90</v>
      </c>
      <c r="H42" s="74">
        <v>900</v>
      </c>
      <c r="I42" s="74">
        <v>800</v>
      </c>
      <c r="J42" s="74">
        <v>400</v>
      </c>
      <c r="K42" s="74">
        <v>260</v>
      </c>
    </row>
    <row r="43" spans="1:11" ht="12.75">
      <c r="A43" s="90">
        <v>0.9531024</v>
      </c>
      <c r="B43" s="10" t="s">
        <v>117</v>
      </c>
      <c r="C43" s="10" t="s">
        <v>90</v>
      </c>
      <c r="D43" s="74">
        <v>900</v>
      </c>
      <c r="E43" s="74">
        <v>400</v>
      </c>
      <c r="F43" s="74">
        <v>300</v>
      </c>
      <c r="G43" s="10" t="s">
        <v>90</v>
      </c>
      <c r="H43" s="74">
        <v>900</v>
      </c>
      <c r="I43" s="74">
        <v>800</v>
      </c>
      <c r="J43" s="74">
        <v>300</v>
      </c>
      <c r="K43" s="74">
        <v>260</v>
      </c>
    </row>
    <row r="44" spans="1:11" ht="12.75">
      <c r="A44" s="90">
        <v>0.9601784000000001</v>
      </c>
      <c r="B44" s="10" t="s">
        <v>117</v>
      </c>
      <c r="C44" s="10" t="s">
        <v>90</v>
      </c>
      <c r="D44" s="74">
        <v>900</v>
      </c>
      <c r="E44" s="74">
        <v>300</v>
      </c>
      <c r="F44" s="74">
        <v>300</v>
      </c>
      <c r="G44" s="10" t="s">
        <v>90</v>
      </c>
      <c r="H44" s="74">
        <v>900</v>
      </c>
      <c r="I44" s="74">
        <v>800</v>
      </c>
      <c r="J44" s="74">
        <v>300</v>
      </c>
      <c r="K44" s="74">
        <v>260</v>
      </c>
    </row>
    <row r="45" spans="1:11" ht="12.75">
      <c r="A45" s="90">
        <v>0.9835640000000001</v>
      </c>
      <c r="B45" s="10" t="s">
        <v>117</v>
      </c>
      <c r="C45" s="10" t="s">
        <v>90</v>
      </c>
      <c r="D45" s="74">
        <v>900</v>
      </c>
      <c r="E45" s="74">
        <v>300</v>
      </c>
      <c r="F45" s="74">
        <v>280</v>
      </c>
      <c r="G45" s="10" t="s">
        <v>90</v>
      </c>
      <c r="H45" s="74">
        <v>900</v>
      </c>
      <c r="I45" s="74">
        <v>800</v>
      </c>
      <c r="J45" s="74">
        <v>300</v>
      </c>
      <c r="K45" s="74">
        <v>260</v>
      </c>
    </row>
    <row r="46" spans="1:11" ht="12.75">
      <c r="A46" s="90">
        <v>0.987392</v>
      </c>
      <c r="B46" s="10" t="s">
        <v>117</v>
      </c>
      <c r="C46" s="10" t="s">
        <v>90</v>
      </c>
      <c r="D46" s="74">
        <v>900</v>
      </c>
      <c r="E46" s="74">
        <v>300</v>
      </c>
      <c r="F46" s="74">
        <v>280</v>
      </c>
      <c r="G46" s="10" t="s">
        <v>90</v>
      </c>
      <c r="H46" s="74">
        <v>800</v>
      </c>
      <c r="I46" s="74">
        <v>800</v>
      </c>
      <c r="J46" s="74">
        <v>300</v>
      </c>
      <c r="K46" s="74">
        <v>260</v>
      </c>
    </row>
    <row r="47" spans="1:11" ht="12.75">
      <c r="A47" s="90">
        <v>1.0463896</v>
      </c>
      <c r="B47" s="10" t="s">
        <v>117</v>
      </c>
      <c r="C47" s="10" t="s">
        <v>90</v>
      </c>
      <c r="D47" s="74">
        <v>900</v>
      </c>
      <c r="E47" s="74">
        <v>300</v>
      </c>
      <c r="F47" s="74">
        <v>280</v>
      </c>
      <c r="G47" s="10" t="s">
        <v>90</v>
      </c>
      <c r="H47" s="74">
        <v>800</v>
      </c>
      <c r="I47" s="74">
        <v>800</v>
      </c>
      <c r="J47" s="74">
        <v>280</v>
      </c>
      <c r="K47" s="74">
        <v>260</v>
      </c>
    </row>
    <row r="48" spans="1:11" ht="12.75">
      <c r="A48" s="90">
        <v>1.0541848</v>
      </c>
      <c r="B48" s="10" t="s">
        <v>117</v>
      </c>
      <c r="C48" s="10" t="s">
        <v>90</v>
      </c>
      <c r="D48" s="74">
        <v>900</v>
      </c>
      <c r="E48" s="74">
        <v>280</v>
      </c>
      <c r="F48" s="74">
        <v>280</v>
      </c>
      <c r="G48" s="10" t="s">
        <v>90</v>
      </c>
      <c r="H48" s="74">
        <v>800</v>
      </c>
      <c r="I48" s="74">
        <v>800</v>
      </c>
      <c r="J48" s="74">
        <v>280</v>
      </c>
      <c r="K48" s="74">
        <v>260</v>
      </c>
    </row>
    <row r="49" spans="1:11" ht="12.75">
      <c r="A49" s="90">
        <v>1.0569688</v>
      </c>
      <c r="B49" s="10" t="s">
        <v>117</v>
      </c>
      <c r="C49" s="10" t="s">
        <v>90</v>
      </c>
      <c r="D49" s="74">
        <v>900</v>
      </c>
      <c r="E49" s="74">
        <v>280</v>
      </c>
      <c r="F49" s="74">
        <v>280</v>
      </c>
      <c r="G49" s="10" t="s">
        <v>90</v>
      </c>
      <c r="H49" s="74">
        <v>800</v>
      </c>
      <c r="I49" s="74">
        <v>800</v>
      </c>
      <c r="J49" s="74">
        <v>280</v>
      </c>
      <c r="K49" s="74">
        <v>240</v>
      </c>
    </row>
    <row r="50" spans="1:11" ht="12.75">
      <c r="A50" s="90">
        <v>1.0698215999999998</v>
      </c>
      <c r="B50" s="10" t="s">
        <v>117</v>
      </c>
      <c r="C50" s="10" t="s">
        <v>90</v>
      </c>
      <c r="D50" s="74">
        <v>900</v>
      </c>
      <c r="E50" s="74">
        <v>280</v>
      </c>
      <c r="F50" s="74">
        <v>280</v>
      </c>
      <c r="G50" s="10" t="s">
        <v>90</v>
      </c>
      <c r="H50" s="74">
        <v>800</v>
      </c>
      <c r="I50" s="74">
        <v>700</v>
      </c>
      <c r="J50" s="74">
        <v>280</v>
      </c>
      <c r="K50" s="74">
        <v>240</v>
      </c>
    </row>
    <row r="51" spans="1:11" ht="12.75">
      <c r="A51" s="90">
        <v>1.0853888</v>
      </c>
      <c r="B51" s="10" t="s">
        <v>117</v>
      </c>
      <c r="C51" s="10" t="s">
        <v>90</v>
      </c>
      <c r="D51" s="74">
        <v>900</v>
      </c>
      <c r="E51" s="74">
        <v>280</v>
      </c>
      <c r="F51" s="74">
        <v>260</v>
      </c>
      <c r="G51" s="10" t="s">
        <v>90</v>
      </c>
      <c r="H51" s="74">
        <v>800</v>
      </c>
      <c r="I51" s="74">
        <v>700</v>
      </c>
      <c r="J51" s="74">
        <v>280</v>
      </c>
      <c r="K51" s="74">
        <v>240</v>
      </c>
    </row>
    <row r="52" spans="1:11" ht="12.75">
      <c r="A52" s="91">
        <v>1.1032296000000001</v>
      </c>
      <c r="B52" s="10" t="s">
        <v>117</v>
      </c>
      <c r="C52" s="10" t="s">
        <v>90</v>
      </c>
      <c r="D52" s="74">
        <v>800</v>
      </c>
      <c r="E52" s="74">
        <v>280</v>
      </c>
      <c r="F52" s="74">
        <v>260</v>
      </c>
      <c r="G52" s="10" t="s">
        <v>90</v>
      </c>
      <c r="H52" s="74">
        <v>800</v>
      </c>
      <c r="I52" s="74">
        <v>700</v>
      </c>
      <c r="J52" s="74">
        <v>280</v>
      </c>
      <c r="K52" s="74">
        <v>240</v>
      </c>
    </row>
    <row r="53" spans="1:11" ht="12.75">
      <c r="A53" s="90">
        <v>1.154664</v>
      </c>
      <c r="B53" s="10" t="s">
        <v>117</v>
      </c>
      <c r="C53" s="10" t="s">
        <v>90</v>
      </c>
      <c r="D53" s="74">
        <v>800</v>
      </c>
      <c r="E53" s="74">
        <v>280</v>
      </c>
      <c r="F53" s="74">
        <v>260</v>
      </c>
      <c r="G53" s="10" t="s">
        <v>90</v>
      </c>
      <c r="H53" s="74">
        <v>800</v>
      </c>
      <c r="I53" s="74">
        <v>700</v>
      </c>
      <c r="J53" s="74">
        <v>260</v>
      </c>
      <c r="K53" s="74">
        <v>240</v>
      </c>
    </row>
    <row r="54" spans="1:11" ht="12.75">
      <c r="A54" s="90">
        <v>1.1632247999999998</v>
      </c>
      <c r="B54" s="10" t="s">
        <v>117</v>
      </c>
      <c r="C54" s="10" t="s">
        <v>90</v>
      </c>
      <c r="D54" s="74">
        <v>800</v>
      </c>
      <c r="E54" s="74">
        <v>260</v>
      </c>
      <c r="F54" s="74">
        <v>260</v>
      </c>
      <c r="G54" s="10" t="s">
        <v>90</v>
      </c>
      <c r="H54" s="74">
        <v>800</v>
      </c>
      <c r="I54" s="74">
        <v>700</v>
      </c>
      <c r="J54" s="74">
        <v>260</v>
      </c>
      <c r="K54" s="74">
        <v>240</v>
      </c>
    </row>
    <row r="55" spans="1:11" ht="12.75">
      <c r="A55" s="90">
        <v>1.18146</v>
      </c>
      <c r="B55" s="10" t="s">
        <v>117</v>
      </c>
      <c r="C55" s="10" t="s">
        <v>90</v>
      </c>
      <c r="D55" s="74">
        <v>800</v>
      </c>
      <c r="E55" s="74">
        <v>260</v>
      </c>
      <c r="F55" s="74">
        <v>260</v>
      </c>
      <c r="G55" s="10" t="s">
        <v>90</v>
      </c>
      <c r="H55" s="74">
        <v>800</v>
      </c>
      <c r="I55" s="74">
        <v>700</v>
      </c>
      <c r="J55" s="74">
        <v>260</v>
      </c>
      <c r="K55" s="74">
        <v>220</v>
      </c>
    </row>
    <row r="56" spans="1:11" ht="12.75">
      <c r="A56" s="90">
        <v>1.2001359999999999</v>
      </c>
      <c r="B56" s="10" t="s">
        <v>117</v>
      </c>
      <c r="C56" s="10" t="s">
        <v>90</v>
      </c>
      <c r="D56" s="74">
        <v>800</v>
      </c>
      <c r="E56" s="74">
        <v>260</v>
      </c>
      <c r="F56" s="74">
        <v>260</v>
      </c>
      <c r="G56" s="10" t="s">
        <v>90</v>
      </c>
      <c r="H56" s="74">
        <v>700</v>
      </c>
      <c r="I56" s="74">
        <v>700</v>
      </c>
      <c r="J56" s="74">
        <v>260</v>
      </c>
      <c r="K56" s="74">
        <v>220</v>
      </c>
    </row>
    <row r="57" spans="1:11" ht="12.75">
      <c r="A57" s="90">
        <v>1.2044511999999998</v>
      </c>
      <c r="B57" s="10" t="s">
        <v>117</v>
      </c>
      <c r="C57" s="10" t="s">
        <v>90</v>
      </c>
      <c r="D57" s="74">
        <v>800</v>
      </c>
      <c r="E57" s="74">
        <v>260</v>
      </c>
      <c r="F57" s="74">
        <v>240</v>
      </c>
      <c r="G57" s="10" t="s">
        <v>90</v>
      </c>
      <c r="H57" s="74">
        <v>700</v>
      </c>
      <c r="I57" s="74">
        <v>700</v>
      </c>
      <c r="J57" s="74">
        <v>260</v>
      </c>
      <c r="K57" s="74">
        <v>220</v>
      </c>
    </row>
    <row r="58" spans="1:11" ht="12.75">
      <c r="A58" s="90">
        <v>1.2323144000000001</v>
      </c>
      <c r="B58" s="10" t="s">
        <v>117</v>
      </c>
      <c r="C58" s="10" t="s">
        <v>90</v>
      </c>
      <c r="D58" s="74">
        <v>800</v>
      </c>
      <c r="E58" s="74">
        <v>260</v>
      </c>
      <c r="F58" s="74">
        <v>240</v>
      </c>
      <c r="G58" s="74">
        <v>1000</v>
      </c>
      <c r="H58" s="74">
        <v>700</v>
      </c>
      <c r="I58" s="74">
        <v>700</v>
      </c>
      <c r="J58" s="74">
        <v>260</v>
      </c>
      <c r="K58" s="74">
        <v>220</v>
      </c>
    </row>
    <row r="59" spans="1:11" ht="12.75">
      <c r="A59" s="90">
        <v>1.2812431999999998</v>
      </c>
      <c r="B59" s="10" t="s">
        <v>117</v>
      </c>
      <c r="C59" s="10" t="s">
        <v>90</v>
      </c>
      <c r="D59" s="74">
        <v>800</v>
      </c>
      <c r="E59" s="74">
        <v>260</v>
      </c>
      <c r="F59" s="74">
        <v>240</v>
      </c>
      <c r="G59" s="74">
        <v>1000</v>
      </c>
      <c r="H59" s="74">
        <v>700</v>
      </c>
      <c r="I59" s="74">
        <v>700</v>
      </c>
      <c r="J59" s="74">
        <v>240</v>
      </c>
      <c r="K59" s="74">
        <v>220</v>
      </c>
    </row>
    <row r="60" spans="1:11" ht="12.75">
      <c r="A60" s="90">
        <v>1.2905696</v>
      </c>
      <c r="B60" s="10" t="s">
        <v>117</v>
      </c>
      <c r="C60" s="10" t="s">
        <v>90</v>
      </c>
      <c r="D60" s="74">
        <v>800</v>
      </c>
      <c r="E60" s="74">
        <v>240</v>
      </c>
      <c r="F60" s="74">
        <v>240</v>
      </c>
      <c r="G60" s="74">
        <v>1000</v>
      </c>
      <c r="H60" s="74">
        <v>700</v>
      </c>
      <c r="I60" s="74">
        <v>700</v>
      </c>
      <c r="J60" s="74">
        <v>240</v>
      </c>
      <c r="K60" s="74">
        <v>220</v>
      </c>
    </row>
    <row r="61" spans="1:11" ht="12.75">
      <c r="A61" s="91">
        <v>1.3144192000000001</v>
      </c>
      <c r="B61" s="10" t="s">
        <v>117</v>
      </c>
      <c r="C61" s="74">
        <v>1000</v>
      </c>
      <c r="D61" s="74">
        <v>800</v>
      </c>
      <c r="E61" s="74">
        <v>240</v>
      </c>
      <c r="F61" s="74">
        <v>240</v>
      </c>
      <c r="G61" s="74">
        <v>1000</v>
      </c>
      <c r="H61" s="74">
        <v>700</v>
      </c>
      <c r="I61" s="74">
        <v>700</v>
      </c>
      <c r="J61" s="74">
        <v>240</v>
      </c>
      <c r="K61" s="74">
        <v>220</v>
      </c>
    </row>
    <row r="62" spans="1:11" ht="12.75">
      <c r="A62" s="90">
        <v>1.3306128000000004</v>
      </c>
      <c r="B62" s="10" t="s">
        <v>117</v>
      </c>
      <c r="C62" s="74">
        <v>1000</v>
      </c>
      <c r="D62" s="74">
        <v>800</v>
      </c>
      <c r="E62" s="74">
        <v>240</v>
      </c>
      <c r="F62" s="74">
        <v>240</v>
      </c>
      <c r="G62" s="74">
        <v>1000</v>
      </c>
      <c r="H62" s="74">
        <v>700</v>
      </c>
      <c r="I62" s="74">
        <v>700</v>
      </c>
      <c r="J62" s="74">
        <v>240</v>
      </c>
      <c r="K62" s="74">
        <v>200</v>
      </c>
    </row>
    <row r="63" spans="1:11" ht="12.75">
      <c r="A63" s="90">
        <v>1.3390576</v>
      </c>
      <c r="B63" s="10" t="s">
        <v>117</v>
      </c>
      <c r="C63" s="74">
        <v>1000</v>
      </c>
      <c r="D63" s="74">
        <v>800</v>
      </c>
      <c r="E63" s="74">
        <v>240</v>
      </c>
      <c r="F63" s="74">
        <v>240</v>
      </c>
      <c r="G63" s="74">
        <v>1000</v>
      </c>
      <c r="H63" s="74">
        <v>700</v>
      </c>
      <c r="I63" s="74">
        <v>600</v>
      </c>
      <c r="J63" s="74">
        <v>240</v>
      </c>
      <c r="K63" s="74">
        <v>200</v>
      </c>
    </row>
    <row r="64" spans="1:11" ht="12.75">
      <c r="A64" s="91">
        <v>1.3422128000000002</v>
      </c>
      <c r="B64" s="10" t="s">
        <v>117</v>
      </c>
      <c r="C64" s="74">
        <v>1000</v>
      </c>
      <c r="D64" s="74">
        <v>700</v>
      </c>
      <c r="E64" s="74">
        <v>240</v>
      </c>
      <c r="F64" s="74">
        <v>240</v>
      </c>
      <c r="G64" s="74">
        <v>1000</v>
      </c>
      <c r="H64" s="74">
        <v>700</v>
      </c>
      <c r="I64" s="74">
        <v>600</v>
      </c>
      <c r="J64" s="74">
        <v>240</v>
      </c>
      <c r="K64" s="74">
        <v>200</v>
      </c>
    </row>
    <row r="65" spans="1:11" ht="12.75">
      <c r="A65" s="90">
        <v>1.3448575999999999</v>
      </c>
      <c r="B65" s="10" t="s">
        <v>117</v>
      </c>
      <c r="C65" s="74">
        <v>1000</v>
      </c>
      <c r="D65" s="74">
        <v>700</v>
      </c>
      <c r="E65" s="74">
        <v>240</v>
      </c>
      <c r="F65" s="74">
        <v>220</v>
      </c>
      <c r="G65" s="74">
        <v>1000</v>
      </c>
      <c r="H65" s="74">
        <v>700</v>
      </c>
      <c r="I65" s="74">
        <v>600</v>
      </c>
      <c r="J65" s="74">
        <v>240</v>
      </c>
      <c r="K65" s="74">
        <v>200</v>
      </c>
    </row>
    <row r="66" spans="1:11" ht="12.75">
      <c r="A66" s="90">
        <v>1.4304656</v>
      </c>
      <c r="B66" s="10" t="s">
        <v>117</v>
      </c>
      <c r="C66" s="74">
        <v>1000</v>
      </c>
      <c r="D66" s="74">
        <v>700</v>
      </c>
      <c r="E66" s="74">
        <v>240</v>
      </c>
      <c r="F66" s="74">
        <v>220</v>
      </c>
      <c r="G66" s="74">
        <v>1000</v>
      </c>
      <c r="H66" s="74">
        <v>700</v>
      </c>
      <c r="I66" s="74">
        <v>600</v>
      </c>
      <c r="J66" s="74">
        <v>220</v>
      </c>
      <c r="K66" s="74">
        <v>200</v>
      </c>
    </row>
    <row r="67" spans="1:11" ht="12.75">
      <c r="A67" s="90">
        <v>1.4404648000000002</v>
      </c>
      <c r="B67" s="10" t="s">
        <v>117</v>
      </c>
      <c r="C67" s="74">
        <v>1000</v>
      </c>
      <c r="D67" s="74">
        <v>700</v>
      </c>
      <c r="E67" s="74">
        <v>220</v>
      </c>
      <c r="F67" s="74">
        <v>220</v>
      </c>
      <c r="G67" s="74">
        <v>1000</v>
      </c>
      <c r="H67" s="74">
        <v>700</v>
      </c>
      <c r="I67" s="74">
        <v>600</v>
      </c>
      <c r="J67" s="74">
        <v>220</v>
      </c>
      <c r="K67" s="74">
        <v>200</v>
      </c>
    </row>
    <row r="68" spans="1:11" ht="12.75">
      <c r="A68" s="90">
        <v>1.4424136</v>
      </c>
      <c r="B68" s="10" t="s">
        <v>117</v>
      </c>
      <c r="C68" s="74">
        <v>1000</v>
      </c>
      <c r="D68" s="74">
        <v>700</v>
      </c>
      <c r="E68" s="74">
        <v>220</v>
      </c>
      <c r="F68" s="74">
        <v>220</v>
      </c>
      <c r="G68" s="74">
        <v>900</v>
      </c>
      <c r="H68" s="74">
        <v>700</v>
      </c>
      <c r="I68" s="74">
        <v>600</v>
      </c>
      <c r="J68" s="74">
        <v>220</v>
      </c>
      <c r="K68" s="74">
        <v>200</v>
      </c>
    </row>
    <row r="69" spans="1:11" ht="12.75">
      <c r="A69" s="90">
        <v>1.5058424000000001</v>
      </c>
      <c r="B69" s="10" t="s">
        <v>117</v>
      </c>
      <c r="C69" s="74">
        <v>1000</v>
      </c>
      <c r="D69" s="74">
        <v>700</v>
      </c>
      <c r="E69" s="74">
        <v>220</v>
      </c>
      <c r="F69" s="74">
        <v>220</v>
      </c>
      <c r="G69" s="74">
        <v>900</v>
      </c>
      <c r="H69" s="74">
        <v>600</v>
      </c>
      <c r="I69" s="74">
        <v>600</v>
      </c>
      <c r="J69" s="74">
        <v>220</v>
      </c>
      <c r="K69" s="74">
        <v>200</v>
      </c>
    </row>
    <row r="70" spans="1:11" ht="12.75">
      <c r="A70" s="90">
        <v>1.5115728000000002</v>
      </c>
      <c r="B70" s="10" t="s">
        <v>117</v>
      </c>
      <c r="C70" s="74">
        <v>1000</v>
      </c>
      <c r="D70" s="74">
        <v>700</v>
      </c>
      <c r="E70" s="74">
        <v>220</v>
      </c>
      <c r="F70" s="74">
        <v>220</v>
      </c>
      <c r="G70" s="74">
        <v>900</v>
      </c>
      <c r="H70" s="74">
        <v>600</v>
      </c>
      <c r="I70" s="74">
        <v>600</v>
      </c>
      <c r="J70" s="74">
        <v>220</v>
      </c>
      <c r="K70" s="74">
        <v>180</v>
      </c>
    </row>
    <row r="71" spans="1:11" ht="12.75">
      <c r="A71" s="90">
        <v>1.5118048000000002</v>
      </c>
      <c r="B71" s="10" t="s">
        <v>117</v>
      </c>
      <c r="C71" s="74">
        <v>1000</v>
      </c>
      <c r="D71" s="74">
        <v>700</v>
      </c>
      <c r="E71" s="74">
        <v>220</v>
      </c>
      <c r="F71" s="74">
        <v>200</v>
      </c>
      <c r="G71" s="74">
        <v>900</v>
      </c>
      <c r="H71" s="74">
        <v>600</v>
      </c>
      <c r="I71" s="74">
        <v>600</v>
      </c>
      <c r="J71" s="74">
        <v>220</v>
      </c>
      <c r="K71" s="74">
        <v>180</v>
      </c>
    </row>
    <row r="72" spans="1:11" ht="12.75">
      <c r="A72" s="91">
        <v>1.5390416</v>
      </c>
      <c r="B72" s="10" t="s">
        <v>117</v>
      </c>
      <c r="C72" s="74">
        <v>900</v>
      </c>
      <c r="D72" s="74">
        <v>700</v>
      </c>
      <c r="E72" s="74">
        <v>220</v>
      </c>
      <c r="F72" s="74">
        <v>200</v>
      </c>
      <c r="G72" s="74">
        <v>900</v>
      </c>
      <c r="H72" s="74">
        <v>600</v>
      </c>
      <c r="I72" s="74">
        <v>600</v>
      </c>
      <c r="J72" s="74">
        <v>220</v>
      </c>
      <c r="K72" s="74">
        <v>180</v>
      </c>
    </row>
    <row r="73" spans="1:11" ht="12.75">
      <c r="A73" s="90">
        <v>1.6078064</v>
      </c>
      <c r="B73" s="10" t="s">
        <v>117</v>
      </c>
      <c r="C73" s="74">
        <v>900</v>
      </c>
      <c r="D73" s="74">
        <v>700</v>
      </c>
      <c r="E73" s="74">
        <v>220</v>
      </c>
      <c r="F73" s="74">
        <v>200</v>
      </c>
      <c r="G73" s="74">
        <v>900</v>
      </c>
      <c r="H73" s="74">
        <v>600</v>
      </c>
      <c r="I73" s="74">
        <v>600</v>
      </c>
      <c r="J73" s="74">
        <v>200</v>
      </c>
      <c r="K73" s="74">
        <v>180</v>
      </c>
    </row>
    <row r="74" spans="1:11" ht="12.75">
      <c r="A74" s="90">
        <v>1.6182464000000003</v>
      </c>
      <c r="B74" s="10" t="s">
        <v>117</v>
      </c>
      <c r="C74" s="74">
        <v>900</v>
      </c>
      <c r="D74" s="74">
        <v>700</v>
      </c>
      <c r="E74" s="74">
        <v>200</v>
      </c>
      <c r="F74" s="74">
        <v>200</v>
      </c>
      <c r="G74" s="74">
        <v>900</v>
      </c>
      <c r="H74" s="74">
        <v>600</v>
      </c>
      <c r="I74" s="74">
        <v>600</v>
      </c>
      <c r="J74" s="74">
        <v>200</v>
      </c>
      <c r="K74" s="74">
        <v>180</v>
      </c>
    </row>
    <row r="75" spans="1:11" ht="12.75">
      <c r="A75" s="91">
        <v>1.6876840000000002</v>
      </c>
      <c r="B75" s="10" t="s">
        <v>117</v>
      </c>
      <c r="C75" s="74">
        <v>900</v>
      </c>
      <c r="D75" s="74">
        <v>600</v>
      </c>
      <c r="E75" s="74">
        <v>200</v>
      </c>
      <c r="F75" s="74">
        <v>200</v>
      </c>
      <c r="G75" s="74">
        <v>900</v>
      </c>
      <c r="H75" s="74">
        <v>600</v>
      </c>
      <c r="I75" s="74">
        <v>600</v>
      </c>
      <c r="J75" s="74">
        <v>200</v>
      </c>
      <c r="K75" s="74">
        <v>180</v>
      </c>
    </row>
    <row r="76" spans="1:11" ht="12.75">
      <c r="A76" s="90">
        <v>1.7121136</v>
      </c>
      <c r="B76" s="10" t="s">
        <v>117</v>
      </c>
      <c r="C76" s="74">
        <v>900</v>
      </c>
      <c r="D76" s="74">
        <v>600</v>
      </c>
      <c r="E76" s="74">
        <v>200</v>
      </c>
      <c r="F76" s="74">
        <v>180</v>
      </c>
      <c r="G76" s="74">
        <v>900</v>
      </c>
      <c r="H76" s="74">
        <v>600</v>
      </c>
      <c r="I76" s="74">
        <v>600</v>
      </c>
      <c r="J76" s="74">
        <v>200</v>
      </c>
      <c r="K76" s="74">
        <v>180</v>
      </c>
    </row>
    <row r="77" spans="1:11" ht="12.75">
      <c r="A77" s="90">
        <v>1.7217648</v>
      </c>
      <c r="B77" s="10" t="s">
        <v>117</v>
      </c>
      <c r="C77" s="74">
        <v>900</v>
      </c>
      <c r="D77" s="74">
        <v>600</v>
      </c>
      <c r="E77" s="74">
        <v>200</v>
      </c>
      <c r="F77" s="74">
        <v>180</v>
      </c>
      <c r="G77" s="74">
        <v>800</v>
      </c>
      <c r="H77" s="74">
        <v>600</v>
      </c>
      <c r="I77" s="74">
        <v>600</v>
      </c>
      <c r="J77" s="74">
        <v>200</v>
      </c>
      <c r="K77" s="74">
        <v>180</v>
      </c>
    </row>
    <row r="78" spans="1:11" ht="12.75">
      <c r="A78" s="90">
        <v>1.733968</v>
      </c>
      <c r="B78" s="10" t="s">
        <v>117</v>
      </c>
      <c r="C78" s="74">
        <v>900</v>
      </c>
      <c r="D78" s="74">
        <v>600</v>
      </c>
      <c r="E78" s="74">
        <v>200</v>
      </c>
      <c r="F78" s="74">
        <v>180</v>
      </c>
      <c r="G78" s="74">
        <v>800</v>
      </c>
      <c r="H78" s="74">
        <v>600</v>
      </c>
      <c r="I78" s="74">
        <v>600</v>
      </c>
      <c r="J78" s="74">
        <v>200</v>
      </c>
      <c r="K78" s="74">
        <v>160</v>
      </c>
    </row>
    <row r="79" spans="1:11" ht="12.75">
      <c r="A79" s="90">
        <v>1.7581656</v>
      </c>
      <c r="B79" s="10" t="s">
        <v>117</v>
      </c>
      <c r="C79" s="74">
        <v>900</v>
      </c>
      <c r="D79" s="74">
        <v>600</v>
      </c>
      <c r="E79" s="74">
        <v>200</v>
      </c>
      <c r="F79" s="74">
        <v>180</v>
      </c>
      <c r="G79" s="74">
        <v>800</v>
      </c>
      <c r="H79" s="74">
        <v>600</v>
      </c>
      <c r="I79" s="74">
        <v>500</v>
      </c>
      <c r="J79" s="74">
        <v>200</v>
      </c>
      <c r="K79" s="74">
        <v>160</v>
      </c>
    </row>
    <row r="80" spans="1:11" ht="12.75">
      <c r="A80" s="90">
        <v>1.8204576000000003</v>
      </c>
      <c r="B80" s="10" t="s">
        <v>117</v>
      </c>
      <c r="C80" s="74">
        <v>900</v>
      </c>
      <c r="D80" s="74">
        <v>600</v>
      </c>
      <c r="E80" s="74">
        <v>200</v>
      </c>
      <c r="F80" s="74">
        <v>180</v>
      </c>
      <c r="G80" s="74">
        <v>800</v>
      </c>
      <c r="H80" s="74">
        <v>600</v>
      </c>
      <c r="I80" s="74">
        <v>500</v>
      </c>
      <c r="J80" s="74">
        <v>180</v>
      </c>
      <c r="K80" s="74">
        <v>160</v>
      </c>
    </row>
    <row r="81" spans="1:11" ht="12.75">
      <c r="A81" s="90">
        <v>1.8307120000000001</v>
      </c>
      <c r="B81" s="10" t="s">
        <v>117</v>
      </c>
      <c r="C81" s="74">
        <v>900</v>
      </c>
      <c r="D81" s="74">
        <v>600</v>
      </c>
      <c r="E81" s="74">
        <v>180</v>
      </c>
      <c r="F81" s="74">
        <v>180</v>
      </c>
      <c r="G81" s="74">
        <v>800</v>
      </c>
      <c r="H81" s="74">
        <v>600</v>
      </c>
      <c r="I81" s="74">
        <v>500</v>
      </c>
      <c r="J81" s="74">
        <v>180</v>
      </c>
      <c r="K81" s="74">
        <v>160</v>
      </c>
    </row>
    <row r="82" spans="1:11" ht="12.75">
      <c r="A82" s="91">
        <v>1.8376024000000002</v>
      </c>
      <c r="B82" s="10" t="s">
        <v>117</v>
      </c>
      <c r="C82" s="74">
        <v>800</v>
      </c>
      <c r="D82" s="74">
        <v>600</v>
      </c>
      <c r="E82" s="74">
        <v>180</v>
      </c>
      <c r="F82" s="74">
        <v>180</v>
      </c>
      <c r="G82" s="74">
        <v>800</v>
      </c>
      <c r="H82" s="74">
        <v>600</v>
      </c>
      <c r="I82" s="74">
        <v>500</v>
      </c>
      <c r="J82" s="74">
        <v>180</v>
      </c>
      <c r="K82" s="74">
        <v>160</v>
      </c>
    </row>
    <row r="83" spans="1:11" ht="12.75">
      <c r="A83" s="90">
        <v>1.9538344</v>
      </c>
      <c r="B83" s="10" t="s">
        <v>117</v>
      </c>
      <c r="C83" s="74">
        <v>800</v>
      </c>
      <c r="D83" s="74">
        <v>600</v>
      </c>
      <c r="E83" s="74">
        <v>180</v>
      </c>
      <c r="F83" s="74">
        <v>160</v>
      </c>
      <c r="G83" s="74">
        <v>800</v>
      </c>
      <c r="H83" s="74">
        <v>600</v>
      </c>
      <c r="I83" s="74">
        <v>500</v>
      </c>
      <c r="J83" s="74">
        <v>180</v>
      </c>
      <c r="K83" s="74">
        <v>160</v>
      </c>
    </row>
    <row r="84" spans="1:11" ht="12.75">
      <c r="A84" s="90">
        <v>1.9802824</v>
      </c>
      <c r="B84" s="10" t="s">
        <v>117</v>
      </c>
      <c r="C84" s="74">
        <v>800</v>
      </c>
      <c r="D84" s="74">
        <v>600</v>
      </c>
      <c r="E84" s="74">
        <v>180</v>
      </c>
      <c r="F84" s="74">
        <v>160</v>
      </c>
      <c r="G84" s="74">
        <v>800</v>
      </c>
      <c r="H84" s="74">
        <v>500</v>
      </c>
      <c r="I84" s="74">
        <v>500</v>
      </c>
      <c r="J84" s="74">
        <v>180</v>
      </c>
      <c r="K84" s="74">
        <v>160</v>
      </c>
    </row>
    <row r="85" spans="1:11" ht="12.75">
      <c r="A85" s="90">
        <v>2.0114632</v>
      </c>
      <c r="B85" s="10" t="s">
        <v>117</v>
      </c>
      <c r="C85" s="74">
        <v>800</v>
      </c>
      <c r="D85" s="74">
        <v>600</v>
      </c>
      <c r="E85" s="74">
        <v>180</v>
      </c>
      <c r="F85" s="74">
        <v>160</v>
      </c>
      <c r="G85" s="74">
        <v>800</v>
      </c>
      <c r="H85" s="74">
        <v>500</v>
      </c>
      <c r="I85" s="74">
        <v>500</v>
      </c>
      <c r="J85" s="74">
        <v>180</v>
      </c>
      <c r="K85" s="88">
        <v>140</v>
      </c>
    </row>
    <row r="86" spans="1:11" ht="12.75">
      <c r="A86" s="90">
        <v>2.0768176</v>
      </c>
      <c r="B86" s="10" t="s">
        <v>117</v>
      </c>
      <c r="C86" s="74">
        <v>800</v>
      </c>
      <c r="D86" s="74">
        <v>600</v>
      </c>
      <c r="E86" s="74">
        <v>180</v>
      </c>
      <c r="F86" s="74">
        <v>160</v>
      </c>
      <c r="G86" s="74">
        <v>800</v>
      </c>
      <c r="H86" s="74">
        <v>500</v>
      </c>
      <c r="I86" s="74">
        <v>500</v>
      </c>
      <c r="J86" s="74">
        <v>160</v>
      </c>
      <c r="K86" s="88">
        <v>140</v>
      </c>
    </row>
    <row r="87" spans="1:11" ht="12.75">
      <c r="A87" s="90">
        <v>2.0854944000000004</v>
      </c>
      <c r="B87" s="10" t="s">
        <v>117</v>
      </c>
      <c r="C87" s="74">
        <v>800</v>
      </c>
      <c r="D87" s="74">
        <v>600</v>
      </c>
      <c r="E87" s="74">
        <v>160</v>
      </c>
      <c r="F87" s="74">
        <v>160</v>
      </c>
      <c r="G87" s="74">
        <v>800</v>
      </c>
      <c r="H87" s="74">
        <v>500</v>
      </c>
      <c r="I87" s="74">
        <v>500</v>
      </c>
      <c r="J87" s="74">
        <v>160</v>
      </c>
      <c r="K87" s="88">
        <v>140</v>
      </c>
    </row>
    <row r="88" spans="1:11" ht="12.75">
      <c r="A88" s="90">
        <v>2.100876</v>
      </c>
      <c r="B88" s="10" t="s">
        <v>117</v>
      </c>
      <c r="C88" s="74">
        <v>800</v>
      </c>
      <c r="D88" s="74">
        <v>600</v>
      </c>
      <c r="E88" s="74">
        <v>160</v>
      </c>
      <c r="F88" s="74">
        <v>160</v>
      </c>
      <c r="G88" s="74">
        <v>700</v>
      </c>
      <c r="H88" s="74">
        <v>500</v>
      </c>
      <c r="I88" s="74">
        <v>500</v>
      </c>
      <c r="J88" s="74">
        <v>160</v>
      </c>
      <c r="K88" s="88">
        <v>140</v>
      </c>
    </row>
    <row r="89" spans="1:11" ht="12.75">
      <c r="A89" s="91">
        <v>2.2224672000000005</v>
      </c>
      <c r="B89" s="10" t="s">
        <v>117</v>
      </c>
      <c r="C89" s="74">
        <v>800</v>
      </c>
      <c r="D89" s="74">
        <v>500</v>
      </c>
      <c r="E89" s="74">
        <v>160</v>
      </c>
      <c r="F89" s="74">
        <v>160</v>
      </c>
      <c r="G89" s="74">
        <v>700</v>
      </c>
      <c r="H89" s="74">
        <v>500</v>
      </c>
      <c r="I89" s="74">
        <v>500</v>
      </c>
      <c r="J89" s="74">
        <v>160</v>
      </c>
      <c r="K89" s="88">
        <v>140</v>
      </c>
    </row>
    <row r="90" spans="1:11" ht="12.75">
      <c r="A90" s="91">
        <v>2.2429528</v>
      </c>
      <c r="B90" s="10" t="s">
        <v>117</v>
      </c>
      <c r="C90" s="74">
        <v>700</v>
      </c>
      <c r="D90" s="74">
        <v>500</v>
      </c>
      <c r="E90" s="74">
        <v>160</v>
      </c>
      <c r="F90" s="74">
        <v>160</v>
      </c>
      <c r="G90" s="74">
        <v>700</v>
      </c>
      <c r="H90" s="74">
        <v>500</v>
      </c>
      <c r="I90" s="74">
        <v>500</v>
      </c>
      <c r="J90" s="74">
        <v>160</v>
      </c>
      <c r="K90" s="88">
        <v>140</v>
      </c>
    </row>
    <row r="91" spans="1:11" ht="12.75">
      <c r="A91" s="90">
        <v>2.2472216</v>
      </c>
      <c r="B91" s="10" t="s">
        <v>117</v>
      </c>
      <c r="C91" s="74">
        <v>700</v>
      </c>
      <c r="D91" s="74">
        <v>500</v>
      </c>
      <c r="E91" s="74">
        <v>160</v>
      </c>
      <c r="F91" s="74">
        <v>140</v>
      </c>
      <c r="G91" s="74">
        <v>700</v>
      </c>
      <c r="H91" s="74">
        <v>500</v>
      </c>
      <c r="I91" s="74">
        <v>500</v>
      </c>
      <c r="J91" s="74">
        <v>160</v>
      </c>
      <c r="K91" s="88">
        <v>140</v>
      </c>
    </row>
    <row r="92" spans="1:11" ht="12.75">
      <c r="A92" s="90">
        <v>2.3651008</v>
      </c>
      <c r="B92" s="10" t="s">
        <v>117</v>
      </c>
      <c r="C92" s="74">
        <v>700</v>
      </c>
      <c r="D92" s="74">
        <v>500</v>
      </c>
      <c r="E92" s="74">
        <v>160</v>
      </c>
      <c r="F92" s="74">
        <v>140</v>
      </c>
      <c r="G92" s="74">
        <v>700</v>
      </c>
      <c r="H92" s="74">
        <v>500</v>
      </c>
      <c r="I92" s="74">
        <v>500</v>
      </c>
      <c r="J92" s="74">
        <v>160</v>
      </c>
      <c r="K92" s="74">
        <v>120</v>
      </c>
    </row>
    <row r="93" spans="1:11" ht="12.75">
      <c r="A93" s="90">
        <v>2.387512</v>
      </c>
      <c r="B93" s="10" t="s">
        <v>117</v>
      </c>
      <c r="C93" s="74">
        <v>700</v>
      </c>
      <c r="D93" s="74">
        <v>500</v>
      </c>
      <c r="E93" s="74">
        <v>160</v>
      </c>
      <c r="F93" s="74">
        <v>140</v>
      </c>
      <c r="G93" s="74">
        <v>700</v>
      </c>
      <c r="H93" s="74">
        <v>500</v>
      </c>
      <c r="I93" s="74">
        <v>500</v>
      </c>
      <c r="J93" s="74">
        <v>140</v>
      </c>
      <c r="K93" s="74">
        <v>120</v>
      </c>
    </row>
    <row r="94" spans="1:11" ht="12.75">
      <c r="A94" s="90">
        <v>2.3916184</v>
      </c>
      <c r="B94" s="10" t="s">
        <v>117</v>
      </c>
      <c r="C94" s="74">
        <v>700</v>
      </c>
      <c r="D94" s="74">
        <v>500</v>
      </c>
      <c r="E94" s="74">
        <v>140</v>
      </c>
      <c r="F94" s="74">
        <v>140</v>
      </c>
      <c r="G94" s="74">
        <v>700</v>
      </c>
      <c r="H94" s="74">
        <v>500</v>
      </c>
      <c r="I94" s="74">
        <v>500</v>
      </c>
      <c r="J94" s="88">
        <v>140</v>
      </c>
      <c r="K94" s="74">
        <v>120</v>
      </c>
    </row>
    <row r="95" spans="1:11" ht="12.75">
      <c r="A95" s="90">
        <v>2.43194</v>
      </c>
      <c r="B95" s="10" t="s">
        <v>117</v>
      </c>
      <c r="C95" s="74">
        <v>700</v>
      </c>
      <c r="D95" s="74">
        <v>500</v>
      </c>
      <c r="E95" s="74">
        <v>140</v>
      </c>
      <c r="F95" s="74">
        <v>140</v>
      </c>
      <c r="G95" s="74">
        <v>700</v>
      </c>
      <c r="H95" s="74">
        <v>500</v>
      </c>
      <c r="I95" s="74">
        <v>400</v>
      </c>
      <c r="J95" s="88">
        <v>140</v>
      </c>
      <c r="K95" s="74">
        <v>120</v>
      </c>
    </row>
    <row r="96" spans="1:11" ht="12.75">
      <c r="A96" s="90">
        <v>2.6055224</v>
      </c>
      <c r="B96" s="10" t="s">
        <v>117</v>
      </c>
      <c r="C96" s="74">
        <v>700</v>
      </c>
      <c r="D96" s="74">
        <v>500</v>
      </c>
      <c r="E96" s="74">
        <v>140</v>
      </c>
      <c r="F96" s="74">
        <v>120</v>
      </c>
      <c r="G96" s="74">
        <v>700</v>
      </c>
      <c r="H96" s="74">
        <v>500</v>
      </c>
      <c r="I96" s="74">
        <v>400</v>
      </c>
      <c r="J96" s="88">
        <v>140</v>
      </c>
      <c r="K96" s="74">
        <v>120</v>
      </c>
    </row>
    <row r="97" spans="1:11" ht="12.75">
      <c r="A97" s="90">
        <v>2.6585576</v>
      </c>
      <c r="B97" s="10" t="s">
        <v>117</v>
      </c>
      <c r="C97" s="74">
        <v>700</v>
      </c>
      <c r="D97" s="74">
        <v>500</v>
      </c>
      <c r="E97" s="74">
        <v>140</v>
      </c>
      <c r="F97" s="74">
        <v>120</v>
      </c>
      <c r="G97" s="74">
        <v>600</v>
      </c>
      <c r="H97" s="74">
        <v>500</v>
      </c>
      <c r="I97" s="74">
        <v>400</v>
      </c>
      <c r="J97" s="88">
        <v>140</v>
      </c>
      <c r="K97" s="74">
        <v>120</v>
      </c>
    </row>
    <row r="98" spans="1:11" ht="12.75">
      <c r="A98" s="90">
        <v>2.7440264000000005</v>
      </c>
      <c r="B98" s="10" t="s">
        <v>117</v>
      </c>
      <c r="C98" s="74">
        <v>700</v>
      </c>
      <c r="D98" s="74">
        <v>500</v>
      </c>
      <c r="E98" s="74">
        <v>140</v>
      </c>
      <c r="F98" s="74">
        <v>120</v>
      </c>
      <c r="G98" s="74">
        <v>600</v>
      </c>
      <c r="H98" s="74">
        <v>400</v>
      </c>
      <c r="I98" s="74">
        <v>400</v>
      </c>
      <c r="J98" s="88">
        <v>140</v>
      </c>
      <c r="K98" s="74">
        <v>120</v>
      </c>
    </row>
    <row r="99" spans="1:11" ht="12.75">
      <c r="A99" s="90">
        <v>2.7594312000000003</v>
      </c>
      <c r="B99" s="10" t="s">
        <v>117</v>
      </c>
      <c r="C99" s="74">
        <v>700</v>
      </c>
      <c r="D99" s="74">
        <v>500</v>
      </c>
      <c r="E99" s="74">
        <v>120</v>
      </c>
      <c r="F99" s="74">
        <v>120</v>
      </c>
      <c r="G99" s="74">
        <v>600</v>
      </c>
      <c r="H99" s="74">
        <v>400</v>
      </c>
      <c r="I99" s="74">
        <v>400</v>
      </c>
      <c r="J99" s="88">
        <v>140</v>
      </c>
      <c r="K99" s="74">
        <v>120</v>
      </c>
    </row>
    <row r="100" spans="1:11" ht="12.75">
      <c r="A100" s="90">
        <v>2.7659504000000004</v>
      </c>
      <c r="B100" s="10" t="s">
        <v>117</v>
      </c>
      <c r="C100" s="74">
        <v>700</v>
      </c>
      <c r="D100" s="74">
        <v>500</v>
      </c>
      <c r="E100" s="74">
        <v>120</v>
      </c>
      <c r="F100" s="74">
        <v>120</v>
      </c>
      <c r="G100" s="74">
        <v>600</v>
      </c>
      <c r="H100" s="74">
        <v>400</v>
      </c>
      <c r="I100" s="74">
        <v>400</v>
      </c>
      <c r="J100" s="74">
        <v>120</v>
      </c>
      <c r="K100" s="74">
        <v>120</v>
      </c>
    </row>
    <row r="101" spans="1:11" ht="12.75">
      <c r="A101" s="90">
        <v>2.8305624</v>
      </c>
      <c r="B101" s="10" t="s">
        <v>117</v>
      </c>
      <c r="C101" s="74">
        <v>700</v>
      </c>
      <c r="D101" s="74">
        <v>500</v>
      </c>
      <c r="E101" s="74">
        <v>120</v>
      </c>
      <c r="F101" s="74">
        <v>120</v>
      </c>
      <c r="G101" s="74">
        <v>600</v>
      </c>
      <c r="H101" s="74">
        <v>400</v>
      </c>
      <c r="I101" s="74">
        <v>400</v>
      </c>
      <c r="J101" s="74">
        <v>120</v>
      </c>
      <c r="K101" s="74">
        <v>100</v>
      </c>
    </row>
    <row r="102" spans="1:11" ht="12.75">
      <c r="A102" s="91">
        <v>2.8403992</v>
      </c>
      <c r="B102" s="10" t="s">
        <v>117</v>
      </c>
      <c r="C102" s="74">
        <v>600</v>
      </c>
      <c r="D102" s="74">
        <v>500</v>
      </c>
      <c r="E102" s="74">
        <v>120</v>
      </c>
      <c r="F102" s="74">
        <v>120</v>
      </c>
      <c r="G102" s="74">
        <v>600</v>
      </c>
      <c r="H102" s="74">
        <v>400</v>
      </c>
      <c r="I102" s="74">
        <v>400</v>
      </c>
      <c r="J102" s="74">
        <v>120</v>
      </c>
      <c r="K102" s="74">
        <v>100</v>
      </c>
    </row>
    <row r="103" spans="1:11" ht="12.75">
      <c r="A103" s="90">
        <v>3.0475288000000003</v>
      </c>
      <c r="B103" s="10" t="s">
        <v>117</v>
      </c>
      <c r="C103" s="74">
        <v>600</v>
      </c>
      <c r="D103" s="74">
        <v>500</v>
      </c>
      <c r="E103" s="74">
        <v>120</v>
      </c>
      <c r="F103" s="74">
        <v>100</v>
      </c>
      <c r="G103" s="74">
        <v>600</v>
      </c>
      <c r="H103" s="74">
        <v>400</v>
      </c>
      <c r="I103" s="74">
        <v>400</v>
      </c>
      <c r="J103" s="74">
        <v>120</v>
      </c>
      <c r="K103" s="74">
        <v>100</v>
      </c>
    </row>
    <row r="104" spans="1:11" ht="12.75">
      <c r="A104" s="91">
        <v>3.0843008</v>
      </c>
      <c r="B104" s="10" t="s">
        <v>117</v>
      </c>
      <c r="C104" s="74">
        <v>600</v>
      </c>
      <c r="D104" s="74">
        <v>400</v>
      </c>
      <c r="E104" s="74">
        <v>120</v>
      </c>
      <c r="F104" s="74">
        <v>100</v>
      </c>
      <c r="G104" s="74">
        <v>600</v>
      </c>
      <c r="H104" s="74">
        <v>400</v>
      </c>
      <c r="I104" s="74">
        <v>400</v>
      </c>
      <c r="J104" s="74">
        <v>120</v>
      </c>
      <c r="K104" s="74">
        <v>100</v>
      </c>
    </row>
    <row r="105" spans="1:11" ht="12.75">
      <c r="A105" s="90">
        <v>3.1088</v>
      </c>
      <c r="B105" s="10" t="s">
        <v>117</v>
      </c>
      <c r="C105" s="74">
        <v>600</v>
      </c>
      <c r="D105" s="74">
        <v>400</v>
      </c>
      <c r="E105" s="74">
        <v>120</v>
      </c>
      <c r="F105" s="74">
        <v>100</v>
      </c>
      <c r="G105" s="74">
        <v>600</v>
      </c>
      <c r="H105" s="74">
        <v>400</v>
      </c>
      <c r="I105" s="74">
        <v>400</v>
      </c>
      <c r="J105" s="74">
        <v>120</v>
      </c>
      <c r="K105" s="74">
        <v>90</v>
      </c>
    </row>
    <row r="106" spans="1:11" ht="12.75">
      <c r="A106" s="90">
        <v>3.2012983999999998</v>
      </c>
      <c r="B106" s="10" t="s">
        <v>117</v>
      </c>
      <c r="C106" s="74">
        <v>600</v>
      </c>
      <c r="D106" s="74">
        <v>400</v>
      </c>
      <c r="E106" s="74">
        <v>100</v>
      </c>
      <c r="F106" s="74">
        <v>100</v>
      </c>
      <c r="G106" s="74">
        <v>600</v>
      </c>
      <c r="H106" s="74">
        <v>400</v>
      </c>
      <c r="I106" s="74">
        <v>400</v>
      </c>
      <c r="J106" s="74">
        <v>120</v>
      </c>
      <c r="K106" s="74">
        <v>90</v>
      </c>
    </row>
    <row r="107" spans="1:11" ht="12.75">
      <c r="A107" s="90">
        <v>3.2310408</v>
      </c>
      <c r="B107" s="10" t="s">
        <v>117</v>
      </c>
      <c r="C107" s="74">
        <v>600</v>
      </c>
      <c r="D107" s="74">
        <v>400</v>
      </c>
      <c r="E107" s="74">
        <v>100</v>
      </c>
      <c r="F107" s="74">
        <v>100</v>
      </c>
      <c r="G107" s="74">
        <v>600</v>
      </c>
      <c r="H107" s="74">
        <v>400</v>
      </c>
      <c r="I107" s="74">
        <v>400</v>
      </c>
      <c r="J107" s="74">
        <v>100</v>
      </c>
      <c r="K107" s="74">
        <v>90</v>
      </c>
    </row>
    <row r="108" spans="1:11" ht="12.75">
      <c r="A108" s="90">
        <v>3.2943999999999996</v>
      </c>
      <c r="B108" s="10" t="s">
        <v>117</v>
      </c>
      <c r="C108" s="74">
        <v>600</v>
      </c>
      <c r="D108" s="74">
        <v>400</v>
      </c>
      <c r="E108" s="74">
        <v>100</v>
      </c>
      <c r="F108" s="74">
        <v>90</v>
      </c>
      <c r="G108" s="74">
        <v>600</v>
      </c>
      <c r="H108" s="74">
        <v>400</v>
      </c>
      <c r="I108" s="74">
        <v>400</v>
      </c>
      <c r="J108" s="74">
        <v>100</v>
      </c>
      <c r="K108" s="74">
        <v>90</v>
      </c>
    </row>
    <row r="109" spans="1:11" ht="12.75">
      <c r="A109" s="90">
        <v>3.4568</v>
      </c>
      <c r="B109" s="10" t="s">
        <v>117</v>
      </c>
      <c r="C109" s="74">
        <v>600</v>
      </c>
      <c r="D109" s="74">
        <v>400</v>
      </c>
      <c r="E109" s="74">
        <v>90</v>
      </c>
      <c r="F109" s="74">
        <v>90</v>
      </c>
      <c r="G109" s="74">
        <v>600</v>
      </c>
      <c r="H109" s="74">
        <v>400</v>
      </c>
      <c r="I109" s="74">
        <v>400</v>
      </c>
      <c r="J109" s="74">
        <v>100</v>
      </c>
      <c r="K109" s="74">
        <v>90</v>
      </c>
    </row>
    <row r="110" spans="1:11" ht="12.75">
      <c r="A110" s="90">
        <v>3.4568</v>
      </c>
      <c r="B110" s="10" t="s">
        <v>117</v>
      </c>
      <c r="C110" s="74">
        <v>600</v>
      </c>
      <c r="D110" s="74">
        <v>400</v>
      </c>
      <c r="E110" s="74">
        <v>90</v>
      </c>
      <c r="F110" s="74">
        <v>90</v>
      </c>
      <c r="G110" s="74">
        <v>600</v>
      </c>
      <c r="H110" s="74">
        <v>400</v>
      </c>
      <c r="I110" s="74">
        <v>400</v>
      </c>
      <c r="J110" s="74">
        <v>100</v>
      </c>
      <c r="K110" s="74">
        <v>80</v>
      </c>
    </row>
    <row r="111" spans="1:11" ht="12.75">
      <c r="A111" s="90">
        <v>3.5032</v>
      </c>
      <c r="B111" s="10" t="s">
        <v>117</v>
      </c>
      <c r="C111" s="74">
        <v>600</v>
      </c>
      <c r="D111" s="74">
        <v>400</v>
      </c>
      <c r="E111" s="74">
        <v>90</v>
      </c>
      <c r="F111" s="74">
        <v>90</v>
      </c>
      <c r="G111" s="74">
        <v>600</v>
      </c>
      <c r="H111" s="74">
        <v>400</v>
      </c>
      <c r="I111" s="74">
        <v>400</v>
      </c>
      <c r="J111" s="74">
        <v>90</v>
      </c>
      <c r="K111" s="74">
        <v>80</v>
      </c>
    </row>
    <row r="112" spans="1:11" ht="12.75">
      <c r="A112" s="90">
        <v>3.51538</v>
      </c>
      <c r="B112" s="10" t="s">
        <v>117</v>
      </c>
      <c r="C112" s="74">
        <v>600</v>
      </c>
      <c r="D112" s="74">
        <v>400</v>
      </c>
      <c r="E112" s="74">
        <v>90</v>
      </c>
      <c r="F112" s="74">
        <v>90</v>
      </c>
      <c r="G112" s="74">
        <v>500</v>
      </c>
      <c r="H112" s="74">
        <v>400</v>
      </c>
      <c r="I112" s="74">
        <v>400</v>
      </c>
      <c r="J112" s="74">
        <v>90</v>
      </c>
      <c r="K112" s="74">
        <v>80</v>
      </c>
    </row>
    <row r="113" spans="1:11" ht="12.75">
      <c r="A113" s="90">
        <v>3.5728000000000004</v>
      </c>
      <c r="B113" s="10" t="s">
        <v>117</v>
      </c>
      <c r="C113" s="74">
        <v>600</v>
      </c>
      <c r="D113" s="74">
        <v>400</v>
      </c>
      <c r="E113" s="74">
        <v>90</v>
      </c>
      <c r="F113" s="74">
        <v>80</v>
      </c>
      <c r="G113" s="74">
        <v>500</v>
      </c>
      <c r="H113" s="74">
        <v>400</v>
      </c>
      <c r="I113" s="74">
        <v>400</v>
      </c>
      <c r="J113" s="74">
        <v>90</v>
      </c>
      <c r="K113" s="74">
        <v>80</v>
      </c>
    </row>
    <row r="114" spans="1:11" ht="12.75">
      <c r="A114" s="90">
        <v>3.6319831999999996</v>
      </c>
      <c r="B114" s="10" t="s">
        <v>117</v>
      </c>
      <c r="C114" s="74">
        <v>600</v>
      </c>
      <c r="D114" s="74">
        <v>400</v>
      </c>
      <c r="E114" s="74">
        <v>90</v>
      </c>
      <c r="F114" s="74">
        <v>80</v>
      </c>
      <c r="G114" s="74">
        <v>500</v>
      </c>
      <c r="H114" s="74">
        <v>400</v>
      </c>
      <c r="I114" s="74">
        <v>300</v>
      </c>
      <c r="J114" s="74">
        <v>90</v>
      </c>
      <c r="K114" s="74">
        <v>80</v>
      </c>
    </row>
    <row r="115" spans="1:11" ht="12.75">
      <c r="A115" s="90">
        <v>3.712</v>
      </c>
      <c r="B115" s="10" t="s">
        <v>117</v>
      </c>
      <c r="C115" s="74">
        <v>600</v>
      </c>
      <c r="D115" s="74">
        <v>400</v>
      </c>
      <c r="E115" s="74">
        <v>80</v>
      </c>
      <c r="F115" s="74">
        <v>80</v>
      </c>
      <c r="G115" s="74">
        <v>500</v>
      </c>
      <c r="H115" s="74">
        <v>400</v>
      </c>
      <c r="I115" s="74">
        <v>300</v>
      </c>
      <c r="J115" s="74">
        <v>90</v>
      </c>
      <c r="K115" s="74">
        <v>80</v>
      </c>
    </row>
    <row r="116" spans="1:11" ht="12.75">
      <c r="A116" s="91">
        <v>3.7575416</v>
      </c>
      <c r="B116" s="10" t="s">
        <v>117</v>
      </c>
      <c r="C116" s="74">
        <v>500</v>
      </c>
      <c r="D116" s="74">
        <v>400</v>
      </c>
      <c r="E116" s="74">
        <v>80</v>
      </c>
      <c r="F116" s="74">
        <v>80</v>
      </c>
      <c r="G116" s="74">
        <v>500</v>
      </c>
      <c r="H116" s="74">
        <v>400</v>
      </c>
      <c r="I116" s="74">
        <v>300</v>
      </c>
      <c r="J116" s="74">
        <v>90</v>
      </c>
      <c r="K116" s="74">
        <v>80</v>
      </c>
    </row>
    <row r="117" spans="1:11" ht="12.75">
      <c r="A117" s="90">
        <v>3.8047999999999997</v>
      </c>
      <c r="B117" s="10" t="s">
        <v>117</v>
      </c>
      <c r="C117" s="74">
        <v>500</v>
      </c>
      <c r="D117" s="74">
        <v>400</v>
      </c>
      <c r="E117" s="74">
        <v>80</v>
      </c>
      <c r="F117" s="74">
        <v>80</v>
      </c>
      <c r="G117" s="74">
        <v>500</v>
      </c>
      <c r="H117" s="74">
        <v>400</v>
      </c>
      <c r="I117" s="74">
        <v>300</v>
      </c>
      <c r="J117" s="74">
        <v>80</v>
      </c>
      <c r="K117" s="74">
        <v>80</v>
      </c>
    </row>
    <row r="118" spans="1:11" ht="12.75">
      <c r="A118" s="90">
        <v>3.8511999999999995</v>
      </c>
      <c r="B118" s="10" t="s">
        <v>117</v>
      </c>
      <c r="C118" s="74">
        <v>500</v>
      </c>
      <c r="D118" s="74">
        <v>400</v>
      </c>
      <c r="E118" s="74">
        <v>80</v>
      </c>
      <c r="F118" s="74">
        <v>80</v>
      </c>
      <c r="G118" s="74">
        <v>500</v>
      </c>
      <c r="H118" s="74">
        <v>400</v>
      </c>
      <c r="I118" s="74">
        <v>300</v>
      </c>
      <c r="J118" s="74">
        <v>80</v>
      </c>
      <c r="K118" s="74">
        <v>70</v>
      </c>
    </row>
    <row r="119" spans="1:11" ht="12.75">
      <c r="A119" s="90">
        <v>3.8975999999999997</v>
      </c>
      <c r="B119" s="10" t="s">
        <v>117</v>
      </c>
      <c r="C119" s="74">
        <v>500</v>
      </c>
      <c r="D119" s="74">
        <v>400</v>
      </c>
      <c r="E119" s="74">
        <v>80</v>
      </c>
      <c r="F119" s="74">
        <v>70</v>
      </c>
      <c r="G119" s="74">
        <v>500</v>
      </c>
      <c r="H119" s="74">
        <v>400</v>
      </c>
      <c r="I119" s="74">
        <v>300</v>
      </c>
      <c r="J119" s="74">
        <v>80</v>
      </c>
      <c r="K119" s="74">
        <v>70</v>
      </c>
    </row>
    <row r="120" spans="1:11" ht="12.75">
      <c r="A120" s="90">
        <v>3.9855744</v>
      </c>
      <c r="B120" s="10" t="s">
        <v>117</v>
      </c>
      <c r="C120" s="74">
        <v>500</v>
      </c>
      <c r="D120" s="74">
        <v>400</v>
      </c>
      <c r="E120" s="74">
        <v>80</v>
      </c>
      <c r="F120" s="74">
        <v>70</v>
      </c>
      <c r="G120" s="74">
        <v>500</v>
      </c>
      <c r="H120" s="74">
        <v>400</v>
      </c>
      <c r="I120" s="74">
        <v>280</v>
      </c>
      <c r="J120" s="74">
        <v>80</v>
      </c>
      <c r="K120" s="74">
        <v>70</v>
      </c>
    </row>
    <row r="121" spans="1:11" ht="12.75">
      <c r="A121" s="90">
        <v>4.0136</v>
      </c>
      <c r="B121" s="10" t="s">
        <v>117</v>
      </c>
      <c r="C121" s="74">
        <v>500</v>
      </c>
      <c r="D121" s="74">
        <v>400</v>
      </c>
      <c r="E121" s="74">
        <v>70</v>
      </c>
      <c r="F121" s="74">
        <v>70</v>
      </c>
      <c r="G121" s="74">
        <v>500</v>
      </c>
      <c r="H121" s="74">
        <v>400</v>
      </c>
      <c r="I121" s="74">
        <v>280</v>
      </c>
      <c r="J121" s="74">
        <v>80</v>
      </c>
      <c r="K121" s="74">
        <v>70</v>
      </c>
    </row>
    <row r="122" spans="1:11" ht="12.75">
      <c r="A122" s="90">
        <v>4.103848</v>
      </c>
      <c r="B122" s="10" t="s">
        <v>117</v>
      </c>
      <c r="C122" s="74">
        <v>500</v>
      </c>
      <c r="D122" s="74">
        <v>400</v>
      </c>
      <c r="E122" s="74">
        <v>70</v>
      </c>
      <c r="F122" s="74">
        <v>70</v>
      </c>
      <c r="G122" s="74">
        <v>500</v>
      </c>
      <c r="H122" s="74">
        <v>300</v>
      </c>
      <c r="I122" s="74">
        <v>280</v>
      </c>
      <c r="J122" s="74">
        <v>80</v>
      </c>
      <c r="K122" s="74">
        <v>70</v>
      </c>
    </row>
    <row r="123" spans="1:11" ht="12.75">
      <c r="A123" s="90">
        <v>4.1296</v>
      </c>
      <c r="B123" s="10" t="s">
        <v>117</v>
      </c>
      <c r="C123" s="74">
        <v>500</v>
      </c>
      <c r="D123" s="74">
        <v>400</v>
      </c>
      <c r="E123" s="74">
        <v>70</v>
      </c>
      <c r="F123" s="74">
        <v>70</v>
      </c>
      <c r="G123" s="74">
        <v>500</v>
      </c>
      <c r="H123" s="74">
        <v>300</v>
      </c>
      <c r="I123" s="74">
        <v>280</v>
      </c>
      <c r="J123" s="74">
        <v>70</v>
      </c>
      <c r="K123" s="74">
        <v>70</v>
      </c>
    </row>
    <row r="124" spans="1:11" ht="12.75">
      <c r="A124" s="90">
        <v>4.2688</v>
      </c>
      <c r="B124" s="10" t="s">
        <v>117</v>
      </c>
      <c r="C124" s="74">
        <v>500</v>
      </c>
      <c r="D124" s="74">
        <v>400</v>
      </c>
      <c r="E124" s="74">
        <v>70</v>
      </c>
      <c r="F124" s="74">
        <v>60</v>
      </c>
      <c r="G124" s="74">
        <v>500</v>
      </c>
      <c r="H124" s="74">
        <v>300</v>
      </c>
      <c r="I124" s="74">
        <v>280</v>
      </c>
      <c r="J124" s="74">
        <v>70</v>
      </c>
      <c r="K124" s="74">
        <v>70</v>
      </c>
    </row>
    <row r="125" spans="1:11" ht="12.75">
      <c r="A125" s="90">
        <v>4.315200000000001</v>
      </c>
      <c r="B125" s="10" t="s">
        <v>117</v>
      </c>
      <c r="C125" s="74">
        <v>500</v>
      </c>
      <c r="D125" s="74">
        <v>400</v>
      </c>
      <c r="E125" s="74">
        <v>70</v>
      </c>
      <c r="F125" s="74">
        <v>60</v>
      </c>
      <c r="G125" s="74">
        <v>500</v>
      </c>
      <c r="H125" s="74">
        <v>300</v>
      </c>
      <c r="I125" s="74">
        <v>280</v>
      </c>
      <c r="J125" s="74">
        <v>70</v>
      </c>
      <c r="K125" s="74">
        <v>60</v>
      </c>
    </row>
    <row r="126" spans="1:11" ht="12.75">
      <c r="A126" s="90">
        <v>4.3616</v>
      </c>
      <c r="B126" s="10" t="s">
        <v>117</v>
      </c>
      <c r="C126" s="74">
        <v>500</v>
      </c>
      <c r="D126" s="74">
        <v>400</v>
      </c>
      <c r="E126" s="74">
        <v>60</v>
      </c>
      <c r="F126" s="74">
        <v>60</v>
      </c>
      <c r="G126" s="74">
        <v>500</v>
      </c>
      <c r="H126" s="74">
        <v>300</v>
      </c>
      <c r="I126" s="74">
        <v>280</v>
      </c>
      <c r="J126" s="74">
        <v>70</v>
      </c>
      <c r="K126" s="74">
        <v>60</v>
      </c>
    </row>
    <row r="127" spans="1:11" ht="12.75">
      <c r="A127" s="90">
        <v>4.396956800000001</v>
      </c>
      <c r="B127" s="10" t="s">
        <v>117</v>
      </c>
      <c r="C127" s="74">
        <v>500</v>
      </c>
      <c r="D127" s="74">
        <v>400</v>
      </c>
      <c r="E127" s="74">
        <v>60</v>
      </c>
      <c r="F127" s="74">
        <v>60</v>
      </c>
      <c r="G127" s="74">
        <v>500</v>
      </c>
      <c r="H127" s="74">
        <v>300</v>
      </c>
      <c r="I127" s="74">
        <v>260</v>
      </c>
      <c r="J127" s="74">
        <v>70</v>
      </c>
      <c r="K127" s="74">
        <v>60</v>
      </c>
    </row>
    <row r="128" spans="1:11" ht="12.75">
      <c r="A128" s="90">
        <v>4.5036536</v>
      </c>
      <c r="B128" s="10" t="s">
        <v>117</v>
      </c>
      <c r="C128" s="74">
        <v>500</v>
      </c>
      <c r="D128" s="74">
        <v>400</v>
      </c>
      <c r="E128" s="74">
        <v>60</v>
      </c>
      <c r="F128" s="74">
        <v>60</v>
      </c>
      <c r="G128" s="74">
        <v>500</v>
      </c>
      <c r="H128" s="74">
        <v>280</v>
      </c>
      <c r="I128" s="74">
        <v>260</v>
      </c>
      <c r="J128" s="74">
        <v>70</v>
      </c>
      <c r="K128" s="74">
        <v>60</v>
      </c>
    </row>
    <row r="129" spans="1:11" ht="12.75">
      <c r="A129" s="90">
        <v>4.524</v>
      </c>
      <c r="B129" s="10" t="s">
        <v>117</v>
      </c>
      <c r="C129" s="74">
        <v>500</v>
      </c>
      <c r="D129" s="74">
        <v>400</v>
      </c>
      <c r="E129" s="74">
        <v>60</v>
      </c>
      <c r="F129" s="74">
        <v>60</v>
      </c>
      <c r="G129" s="74">
        <v>500</v>
      </c>
      <c r="H129" s="74">
        <v>280</v>
      </c>
      <c r="I129" s="74">
        <v>260</v>
      </c>
      <c r="J129" s="74">
        <v>60</v>
      </c>
      <c r="K129" s="74">
        <v>60</v>
      </c>
    </row>
    <row r="130" spans="1:11" ht="12.75">
      <c r="A130" s="91">
        <v>4.6182616</v>
      </c>
      <c r="B130" s="10" t="s">
        <v>117</v>
      </c>
      <c r="C130" s="74">
        <v>500</v>
      </c>
      <c r="D130" s="74">
        <v>300</v>
      </c>
      <c r="E130" s="74">
        <v>60</v>
      </c>
      <c r="F130" s="74">
        <v>60</v>
      </c>
      <c r="G130" s="74">
        <v>500</v>
      </c>
      <c r="H130" s="74">
        <v>280</v>
      </c>
      <c r="I130" s="74">
        <v>260</v>
      </c>
      <c r="J130" s="74">
        <v>60</v>
      </c>
      <c r="K130" s="74">
        <v>60</v>
      </c>
    </row>
    <row r="131" spans="1:11" ht="12.75">
      <c r="A131" s="90">
        <v>4.755999999999999</v>
      </c>
      <c r="B131" s="10" t="s">
        <v>117</v>
      </c>
      <c r="C131" s="74">
        <v>500</v>
      </c>
      <c r="D131" s="74">
        <v>300</v>
      </c>
      <c r="E131" s="74">
        <v>60</v>
      </c>
      <c r="F131" s="74">
        <v>50</v>
      </c>
      <c r="G131" s="74">
        <v>500</v>
      </c>
      <c r="H131" s="74">
        <v>280</v>
      </c>
      <c r="I131" s="74">
        <v>260</v>
      </c>
      <c r="J131" s="74">
        <v>60</v>
      </c>
      <c r="K131" s="74">
        <v>60</v>
      </c>
    </row>
    <row r="132" spans="1:11" ht="12.75">
      <c r="A132" s="90">
        <v>4.7792</v>
      </c>
      <c r="B132" s="10" t="s">
        <v>117</v>
      </c>
      <c r="C132" s="74">
        <v>500</v>
      </c>
      <c r="D132" s="74">
        <v>300</v>
      </c>
      <c r="E132" s="74">
        <v>50</v>
      </c>
      <c r="F132" s="74">
        <v>50</v>
      </c>
      <c r="G132" s="74">
        <v>500</v>
      </c>
      <c r="H132" s="74">
        <v>280</v>
      </c>
      <c r="I132" s="74">
        <v>260</v>
      </c>
      <c r="J132" s="74">
        <v>60</v>
      </c>
      <c r="K132" s="74">
        <v>60</v>
      </c>
    </row>
    <row r="133" spans="1:11" ht="12.75">
      <c r="A133" s="90">
        <v>4.8799112</v>
      </c>
      <c r="B133" s="10" t="s">
        <v>117</v>
      </c>
      <c r="C133" s="74">
        <v>500</v>
      </c>
      <c r="D133" s="74">
        <v>300</v>
      </c>
      <c r="E133" s="74">
        <v>50</v>
      </c>
      <c r="F133" s="74">
        <v>50</v>
      </c>
      <c r="G133" s="74">
        <v>500</v>
      </c>
      <c r="H133" s="74">
        <v>280</v>
      </c>
      <c r="I133" s="74">
        <v>240</v>
      </c>
      <c r="J133" s="74">
        <v>60</v>
      </c>
      <c r="K133" s="74">
        <v>60</v>
      </c>
    </row>
    <row r="134" spans="1:11" ht="12.75">
      <c r="A134" s="90">
        <v>4.8952</v>
      </c>
      <c r="B134" s="10" t="s">
        <v>117</v>
      </c>
      <c r="C134" s="74">
        <v>500</v>
      </c>
      <c r="D134" s="74">
        <v>300</v>
      </c>
      <c r="E134" s="74">
        <v>50</v>
      </c>
      <c r="F134" s="74">
        <v>50</v>
      </c>
      <c r="G134" s="74">
        <v>500</v>
      </c>
      <c r="H134" s="74">
        <v>280</v>
      </c>
      <c r="I134" s="74">
        <v>240</v>
      </c>
      <c r="J134" s="74">
        <v>60</v>
      </c>
      <c r="K134" s="74">
        <v>50</v>
      </c>
    </row>
    <row r="135" spans="1:11" ht="12.75">
      <c r="A135" s="90">
        <v>4.9007216</v>
      </c>
      <c r="B135" s="10" t="s">
        <v>117</v>
      </c>
      <c r="C135" s="74">
        <v>500</v>
      </c>
      <c r="D135" s="74">
        <v>300</v>
      </c>
      <c r="E135" s="74">
        <v>50</v>
      </c>
      <c r="F135" s="74">
        <v>50</v>
      </c>
      <c r="G135" s="74">
        <v>400</v>
      </c>
      <c r="H135" s="74">
        <v>280</v>
      </c>
      <c r="I135" s="74">
        <v>240</v>
      </c>
      <c r="J135" s="74">
        <v>60</v>
      </c>
      <c r="K135" s="74">
        <v>50</v>
      </c>
    </row>
    <row r="136" spans="1:11" ht="12.75">
      <c r="A136" s="90">
        <v>4.9680248</v>
      </c>
      <c r="B136" s="10" t="s">
        <v>117</v>
      </c>
      <c r="C136" s="74">
        <v>500</v>
      </c>
      <c r="D136" s="74">
        <v>300</v>
      </c>
      <c r="E136" s="74">
        <v>50</v>
      </c>
      <c r="F136" s="74">
        <v>50</v>
      </c>
      <c r="G136" s="74">
        <v>400</v>
      </c>
      <c r="H136" s="74">
        <v>260</v>
      </c>
      <c r="I136" s="74">
        <v>240</v>
      </c>
      <c r="J136" s="74">
        <v>60</v>
      </c>
      <c r="K136" s="74">
        <v>50</v>
      </c>
    </row>
    <row r="137" spans="1:11" ht="12.75">
      <c r="A137" s="90">
        <v>4.9879999999999995</v>
      </c>
      <c r="B137" s="10" t="s">
        <v>117</v>
      </c>
      <c r="C137" s="74">
        <v>500</v>
      </c>
      <c r="D137" s="74">
        <v>300</v>
      </c>
      <c r="E137" s="74">
        <v>50</v>
      </c>
      <c r="F137" s="74">
        <v>50</v>
      </c>
      <c r="G137" s="74">
        <v>400</v>
      </c>
      <c r="H137" s="74">
        <v>260</v>
      </c>
      <c r="I137" s="74">
        <v>240</v>
      </c>
      <c r="J137" s="74">
        <v>50</v>
      </c>
      <c r="K137" s="74">
        <v>50</v>
      </c>
    </row>
    <row r="138" spans="1:11" ht="12.75">
      <c r="A138" s="91">
        <v>5.068457600000001</v>
      </c>
      <c r="B138" s="10" t="s">
        <v>117</v>
      </c>
      <c r="C138" s="74">
        <v>500</v>
      </c>
      <c r="D138" s="74">
        <v>280</v>
      </c>
      <c r="E138" s="74">
        <v>50</v>
      </c>
      <c r="F138" s="74">
        <v>50</v>
      </c>
      <c r="G138" s="74">
        <v>400</v>
      </c>
      <c r="H138" s="74">
        <v>260</v>
      </c>
      <c r="I138" s="74">
        <v>240</v>
      </c>
      <c r="J138" s="74">
        <v>50</v>
      </c>
      <c r="K138" s="74">
        <v>50</v>
      </c>
    </row>
    <row r="139" spans="1:11" ht="12.75">
      <c r="A139" s="91">
        <v>5.240972800000001</v>
      </c>
      <c r="B139" s="10" t="s">
        <v>117</v>
      </c>
      <c r="C139" s="74">
        <v>400</v>
      </c>
      <c r="D139" s="74">
        <v>280</v>
      </c>
      <c r="E139" s="74">
        <v>50</v>
      </c>
      <c r="F139" s="74">
        <v>50</v>
      </c>
      <c r="G139" s="74">
        <v>400</v>
      </c>
      <c r="H139" s="74">
        <v>260</v>
      </c>
      <c r="I139" s="74">
        <v>240</v>
      </c>
      <c r="J139" s="74">
        <v>50</v>
      </c>
      <c r="K139" s="74">
        <v>50</v>
      </c>
    </row>
    <row r="140" spans="1:11" ht="12.75">
      <c r="A140" s="90">
        <v>5.3824</v>
      </c>
      <c r="B140" s="10" t="s">
        <v>117</v>
      </c>
      <c r="C140" s="74">
        <v>400</v>
      </c>
      <c r="D140" s="74">
        <v>280</v>
      </c>
      <c r="E140" s="74">
        <v>40</v>
      </c>
      <c r="F140" s="74">
        <v>50</v>
      </c>
      <c r="G140" s="74">
        <v>400</v>
      </c>
      <c r="H140" s="74">
        <v>260</v>
      </c>
      <c r="I140" s="74">
        <v>240</v>
      </c>
      <c r="J140" s="74">
        <v>50</v>
      </c>
      <c r="K140" s="74">
        <v>50</v>
      </c>
    </row>
    <row r="141" spans="1:11" ht="12.75">
      <c r="A141" s="90">
        <v>5.3824</v>
      </c>
      <c r="B141" s="10" t="s">
        <v>117</v>
      </c>
      <c r="C141" s="74">
        <v>400</v>
      </c>
      <c r="D141" s="74">
        <v>280</v>
      </c>
      <c r="E141" s="74">
        <v>40</v>
      </c>
      <c r="F141" s="74">
        <v>40</v>
      </c>
      <c r="G141" s="74">
        <v>400</v>
      </c>
      <c r="H141" s="74">
        <v>260</v>
      </c>
      <c r="I141" s="74">
        <v>240</v>
      </c>
      <c r="J141" s="74">
        <v>50</v>
      </c>
      <c r="K141" s="74">
        <v>50</v>
      </c>
    </row>
    <row r="142" spans="1:11" ht="12.75">
      <c r="A142" s="90">
        <v>5.4524872</v>
      </c>
      <c r="B142" s="10" t="s">
        <v>117</v>
      </c>
      <c r="C142" s="74">
        <v>400</v>
      </c>
      <c r="D142" s="74">
        <v>280</v>
      </c>
      <c r="E142" s="74">
        <v>40</v>
      </c>
      <c r="F142" s="74">
        <v>40</v>
      </c>
      <c r="G142" s="74">
        <v>400</v>
      </c>
      <c r="H142" s="74">
        <v>260</v>
      </c>
      <c r="I142" s="74">
        <v>220</v>
      </c>
      <c r="J142" s="74">
        <v>50</v>
      </c>
      <c r="K142" s="74">
        <v>50</v>
      </c>
    </row>
    <row r="143" spans="1:11" ht="12.75">
      <c r="A143" s="90">
        <v>5.5117400000000005</v>
      </c>
      <c r="B143" s="10" t="s">
        <v>117</v>
      </c>
      <c r="C143" s="74">
        <v>400</v>
      </c>
      <c r="D143" s="74">
        <v>280</v>
      </c>
      <c r="E143" s="74">
        <v>40</v>
      </c>
      <c r="F143" s="74">
        <v>40</v>
      </c>
      <c r="G143" s="74">
        <v>400</v>
      </c>
      <c r="H143" s="74">
        <v>240</v>
      </c>
      <c r="I143" s="74">
        <v>220</v>
      </c>
      <c r="J143" s="74">
        <v>50</v>
      </c>
      <c r="K143" s="74">
        <v>50</v>
      </c>
    </row>
    <row r="144" spans="1:11" ht="12.75">
      <c r="A144" s="91">
        <v>5.590550400000001</v>
      </c>
      <c r="B144" s="10" t="s">
        <v>117</v>
      </c>
      <c r="C144" s="74">
        <v>400</v>
      </c>
      <c r="D144" s="74">
        <v>260</v>
      </c>
      <c r="E144" s="74">
        <v>40</v>
      </c>
      <c r="F144" s="74">
        <v>40</v>
      </c>
      <c r="G144" s="74">
        <v>400</v>
      </c>
      <c r="H144" s="74">
        <v>240</v>
      </c>
      <c r="I144" s="74">
        <v>220</v>
      </c>
      <c r="J144" s="74">
        <v>50</v>
      </c>
      <c r="K144" s="74">
        <v>50</v>
      </c>
    </row>
    <row r="145" spans="1:11" ht="12.75">
      <c r="A145" s="90">
        <v>5.637600000000001</v>
      </c>
      <c r="B145" s="10" t="s">
        <v>117</v>
      </c>
      <c r="C145" s="74">
        <v>400</v>
      </c>
      <c r="D145" s="74">
        <v>260</v>
      </c>
      <c r="E145" s="74">
        <v>40</v>
      </c>
      <c r="F145" s="74">
        <v>40</v>
      </c>
      <c r="G145" s="74">
        <v>400</v>
      </c>
      <c r="H145" s="74">
        <v>240</v>
      </c>
      <c r="I145" s="74">
        <v>220</v>
      </c>
      <c r="J145" s="74">
        <v>50</v>
      </c>
      <c r="K145" s="74">
        <v>40</v>
      </c>
    </row>
    <row r="146" spans="1:11" ht="12.75">
      <c r="A146" s="90">
        <v>5.6608</v>
      </c>
      <c r="B146" s="10" t="s">
        <v>117</v>
      </c>
      <c r="C146" s="74">
        <v>400</v>
      </c>
      <c r="D146" s="74">
        <v>260</v>
      </c>
      <c r="E146" s="74">
        <v>40</v>
      </c>
      <c r="F146" s="74">
        <v>40</v>
      </c>
      <c r="G146" s="74">
        <v>400</v>
      </c>
      <c r="H146" s="74">
        <v>240</v>
      </c>
      <c r="I146" s="74">
        <v>220</v>
      </c>
      <c r="J146" s="74">
        <v>40</v>
      </c>
      <c r="K146" s="74">
        <v>40</v>
      </c>
    </row>
    <row r="147" spans="1:11" ht="12.75">
      <c r="A147" s="90">
        <v>6.139068</v>
      </c>
      <c r="B147" s="10" t="s">
        <v>117</v>
      </c>
      <c r="C147" s="74">
        <v>400</v>
      </c>
      <c r="D147" s="74">
        <v>260</v>
      </c>
      <c r="E147" s="74">
        <v>40</v>
      </c>
      <c r="F147" s="74">
        <v>40</v>
      </c>
      <c r="G147" s="74">
        <v>400</v>
      </c>
      <c r="H147" s="74">
        <v>240</v>
      </c>
      <c r="I147" s="74">
        <v>200</v>
      </c>
      <c r="J147" s="74">
        <v>40</v>
      </c>
      <c r="K147" s="74">
        <v>40</v>
      </c>
    </row>
    <row r="148" spans="1:11" ht="12.75">
      <c r="A148" s="90">
        <v>6.1539856</v>
      </c>
      <c r="B148" s="10" t="s">
        <v>117</v>
      </c>
      <c r="C148" s="74">
        <v>400</v>
      </c>
      <c r="D148" s="74">
        <v>260</v>
      </c>
      <c r="E148" s="74">
        <v>40</v>
      </c>
      <c r="F148" s="74">
        <v>40</v>
      </c>
      <c r="G148" s="74">
        <v>400</v>
      </c>
      <c r="H148" s="74">
        <v>220</v>
      </c>
      <c r="I148" s="74">
        <v>200</v>
      </c>
      <c r="J148" s="74">
        <v>40</v>
      </c>
      <c r="K148" s="74">
        <v>40</v>
      </c>
    </row>
    <row r="149" spans="1:11" ht="12.75">
      <c r="A149" s="91">
        <v>6.200478400000001</v>
      </c>
      <c r="B149" s="10" t="s">
        <v>117</v>
      </c>
      <c r="C149" s="74">
        <v>400</v>
      </c>
      <c r="D149" s="74">
        <v>240</v>
      </c>
      <c r="E149" s="74">
        <v>40</v>
      </c>
      <c r="F149" s="74">
        <v>40</v>
      </c>
      <c r="G149" s="74">
        <v>400</v>
      </c>
      <c r="H149" s="74">
        <v>220</v>
      </c>
      <c r="I149" s="74">
        <v>200</v>
      </c>
      <c r="J149" s="74">
        <v>40</v>
      </c>
      <c r="K149" s="74">
        <v>40</v>
      </c>
    </row>
    <row r="150" spans="1:11" ht="12.75">
      <c r="A150" s="90">
        <v>6.2408</v>
      </c>
      <c r="B150" s="10" t="s">
        <v>117</v>
      </c>
      <c r="C150" s="74">
        <v>400</v>
      </c>
      <c r="D150" s="74">
        <v>240</v>
      </c>
      <c r="E150" s="74">
        <v>40</v>
      </c>
      <c r="F150" s="74">
        <v>30</v>
      </c>
      <c r="G150" s="74">
        <v>400</v>
      </c>
      <c r="H150" s="74">
        <v>220</v>
      </c>
      <c r="I150" s="74">
        <v>200</v>
      </c>
      <c r="J150" s="74">
        <v>40</v>
      </c>
      <c r="K150" s="74">
        <v>40</v>
      </c>
    </row>
    <row r="151" spans="1:11" ht="12.75">
      <c r="A151" s="90">
        <v>6.264</v>
      </c>
      <c r="B151" s="10" t="s">
        <v>117</v>
      </c>
      <c r="C151" s="74">
        <v>400</v>
      </c>
      <c r="D151" s="74">
        <v>240</v>
      </c>
      <c r="E151" s="74">
        <v>30</v>
      </c>
      <c r="F151" s="74">
        <v>30</v>
      </c>
      <c r="G151" s="74">
        <v>400</v>
      </c>
      <c r="H151" s="74">
        <v>220</v>
      </c>
      <c r="I151" s="74">
        <v>200</v>
      </c>
      <c r="J151" s="74">
        <v>40</v>
      </c>
      <c r="K151" s="74">
        <v>40</v>
      </c>
    </row>
    <row r="152" spans="1:11" ht="12.75">
      <c r="A152" s="90">
        <v>6.588799999999999</v>
      </c>
      <c r="B152" s="10" t="s">
        <v>117</v>
      </c>
      <c r="C152" s="74">
        <v>400</v>
      </c>
      <c r="D152" s="74">
        <v>240</v>
      </c>
      <c r="E152" s="74">
        <v>30</v>
      </c>
      <c r="F152" s="74">
        <v>30</v>
      </c>
      <c r="G152" s="74">
        <v>400</v>
      </c>
      <c r="H152" s="74">
        <v>220</v>
      </c>
      <c r="I152" s="74">
        <v>200</v>
      </c>
      <c r="J152" s="74">
        <v>30</v>
      </c>
      <c r="K152" s="74">
        <v>40</v>
      </c>
    </row>
    <row r="153" spans="1:11" ht="12.75">
      <c r="A153" s="90">
        <v>6.588799999999999</v>
      </c>
      <c r="B153" s="10" t="s">
        <v>117</v>
      </c>
      <c r="C153" s="74">
        <v>400</v>
      </c>
      <c r="D153" s="74">
        <v>240</v>
      </c>
      <c r="E153" s="74">
        <v>30</v>
      </c>
      <c r="F153" s="74">
        <v>30</v>
      </c>
      <c r="G153" s="74">
        <v>400</v>
      </c>
      <c r="H153" s="74">
        <v>220</v>
      </c>
      <c r="I153" s="74">
        <v>200</v>
      </c>
      <c r="J153" s="74">
        <v>30</v>
      </c>
      <c r="K153" s="74">
        <v>30</v>
      </c>
    </row>
    <row r="154" spans="1:11" ht="12.75">
      <c r="A154" s="91">
        <v>6.918634399999999</v>
      </c>
      <c r="B154" s="10" t="s">
        <v>117</v>
      </c>
      <c r="C154" s="74">
        <v>400</v>
      </c>
      <c r="D154" s="74">
        <v>220</v>
      </c>
      <c r="E154" s="74">
        <v>30</v>
      </c>
      <c r="F154" s="74">
        <v>30</v>
      </c>
      <c r="G154" s="74">
        <v>400</v>
      </c>
      <c r="H154" s="74">
        <v>220</v>
      </c>
      <c r="I154" s="74">
        <v>200</v>
      </c>
      <c r="J154" s="74">
        <v>30</v>
      </c>
      <c r="K154" s="74">
        <v>30</v>
      </c>
    </row>
    <row r="155" spans="1:11" ht="12.75">
      <c r="A155" s="90">
        <v>6.9199336</v>
      </c>
      <c r="B155" s="10" t="s">
        <v>117</v>
      </c>
      <c r="C155" s="74">
        <v>400</v>
      </c>
      <c r="D155" s="74">
        <v>220</v>
      </c>
      <c r="E155" s="74">
        <v>30</v>
      </c>
      <c r="F155" s="74">
        <v>30</v>
      </c>
      <c r="G155" s="74">
        <v>400</v>
      </c>
      <c r="H155" s="74">
        <v>200</v>
      </c>
      <c r="I155" s="74">
        <v>200</v>
      </c>
      <c r="J155" s="74">
        <v>30</v>
      </c>
      <c r="K155" s="74">
        <v>30</v>
      </c>
    </row>
    <row r="156" spans="1:11" ht="12.75">
      <c r="A156" s="90">
        <v>6.9729456</v>
      </c>
      <c r="B156" s="10" t="s">
        <v>117</v>
      </c>
      <c r="C156" s="74">
        <v>400</v>
      </c>
      <c r="D156" s="74">
        <v>220</v>
      </c>
      <c r="E156" s="74">
        <v>30</v>
      </c>
      <c r="F156" s="74">
        <v>30</v>
      </c>
      <c r="G156" s="74">
        <v>400</v>
      </c>
      <c r="H156" s="74">
        <v>200</v>
      </c>
      <c r="I156" s="74">
        <v>180</v>
      </c>
      <c r="J156" s="74">
        <v>30</v>
      </c>
      <c r="K156" s="74">
        <v>30</v>
      </c>
    </row>
    <row r="157" spans="1:11" ht="12.75">
      <c r="A157" s="90">
        <v>7.3638656</v>
      </c>
      <c r="B157" s="10" t="s">
        <v>117</v>
      </c>
      <c r="C157" s="74">
        <v>400</v>
      </c>
      <c r="D157" s="74">
        <v>220</v>
      </c>
      <c r="E157" s="74">
        <v>30</v>
      </c>
      <c r="F157" s="74">
        <v>30</v>
      </c>
      <c r="G157" s="74">
        <v>300</v>
      </c>
      <c r="H157" s="74">
        <v>200</v>
      </c>
      <c r="I157" s="74">
        <v>180</v>
      </c>
      <c r="J157" s="74">
        <v>30</v>
      </c>
      <c r="K157" s="74">
        <v>30</v>
      </c>
    </row>
    <row r="158" spans="1:11" ht="12.75">
      <c r="A158" s="90">
        <v>7.424</v>
      </c>
      <c r="B158" s="10" t="s">
        <v>117</v>
      </c>
      <c r="C158" s="74">
        <v>400</v>
      </c>
      <c r="D158" s="74">
        <v>220</v>
      </c>
      <c r="E158" s="74">
        <v>20</v>
      </c>
      <c r="F158" s="74">
        <v>30</v>
      </c>
      <c r="G158" s="74">
        <v>300</v>
      </c>
      <c r="H158" s="74">
        <v>200</v>
      </c>
      <c r="I158" s="74">
        <v>180</v>
      </c>
      <c r="J158" s="74">
        <v>30</v>
      </c>
      <c r="K158" s="74">
        <v>30</v>
      </c>
    </row>
    <row r="159" spans="1:11" ht="12.75">
      <c r="A159" s="90">
        <v>7.424</v>
      </c>
      <c r="B159" s="10" t="s">
        <v>117</v>
      </c>
      <c r="C159" s="74">
        <v>400</v>
      </c>
      <c r="D159" s="74">
        <v>220</v>
      </c>
      <c r="E159" t="s">
        <v>91</v>
      </c>
      <c r="F159" s="74">
        <v>20</v>
      </c>
      <c r="G159" s="74">
        <v>300</v>
      </c>
      <c r="H159" s="74">
        <v>200</v>
      </c>
      <c r="I159" s="74">
        <v>180</v>
      </c>
      <c r="J159" s="74">
        <v>30</v>
      </c>
      <c r="K159" s="74">
        <v>30</v>
      </c>
    </row>
    <row r="160" spans="1:11" ht="12.75">
      <c r="A160" s="91">
        <v>7.771072000000001</v>
      </c>
      <c r="B160" s="10" t="s">
        <v>117</v>
      </c>
      <c r="C160" s="74">
        <v>400</v>
      </c>
      <c r="D160" s="74">
        <v>200</v>
      </c>
      <c r="E160" t="s">
        <v>91</v>
      </c>
      <c r="F160" t="s">
        <v>91</v>
      </c>
      <c r="G160" s="74">
        <v>300</v>
      </c>
      <c r="H160" s="74">
        <v>200</v>
      </c>
      <c r="I160" s="74">
        <v>180</v>
      </c>
      <c r="J160" s="74">
        <v>30</v>
      </c>
      <c r="K160" s="74">
        <v>30</v>
      </c>
    </row>
    <row r="161" spans="1:11" ht="12.75">
      <c r="A161" s="90">
        <v>7.8184</v>
      </c>
      <c r="B161" s="10" t="s">
        <v>117</v>
      </c>
      <c r="C161" s="74">
        <v>400</v>
      </c>
      <c r="D161" s="74">
        <v>200</v>
      </c>
      <c r="E161" t="s">
        <v>91</v>
      </c>
      <c r="F161" t="s">
        <v>91</v>
      </c>
      <c r="G161" s="74">
        <v>300</v>
      </c>
      <c r="H161" s="74">
        <v>200</v>
      </c>
      <c r="I161" s="74">
        <v>180</v>
      </c>
      <c r="J161" s="74">
        <v>20</v>
      </c>
      <c r="K161" s="74">
        <v>30</v>
      </c>
    </row>
    <row r="162" spans="1:11" ht="12.75">
      <c r="A162" s="90">
        <v>7.8184</v>
      </c>
      <c r="B162" s="10" t="s">
        <v>117</v>
      </c>
      <c r="C162" s="74">
        <v>400</v>
      </c>
      <c r="D162" s="74">
        <v>200</v>
      </c>
      <c r="E162" t="s">
        <v>91</v>
      </c>
      <c r="F162" t="s">
        <v>91</v>
      </c>
      <c r="G162" s="74">
        <v>300</v>
      </c>
      <c r="H162" s="74">
        <v>200</v>
      </c>
      <c r="I162" s="74">
        <v>180</v>
      </c>
      <c r="J162" t="s">
        <v>91</v>
      </c>
      <c r="K162" s="74">
        <v>20</v>
      </c>
    </row>
    <row r="163" spans="1:11" ht="12.75">
      <c r="A163" s="90">
        <v>7.843084800000001</v>
      </c>
      <c r="B163" s="10" t="s">
        <v>117</v>
      </c>
      <c r="C163" s="74">
        <v>400</v>
      </c>
      <c r="D163" s="74">
        <v>200</v>
      </c>
      <c r="E163" t="s">
        <v>91</v>
      </c>
      <c r="F163" t="s">
        <v>91</v>
      </c>
      <c r="G163" s="74">
        <v>300</v>
      </c>
      <c r="H163" s="74">
        <v>180</v>
      </c>
      <c r="I163" s="74">
        <v>180</v>
      </c>
      <c r="J163" t="s">
        <v>91</v>
      </c>
      <c r="K163" t="s">
        <v>91</v>
      </c>
    </row>
    <row r="164" spans="1:11" ht="12.75">
      <c r="A164" s="91">
        <v>7.8782792</v>
      </c>
      <c r="B164" s="10" t="s">
        <v>117</v>
      </c>
      <c r="C164" s="74">
        <v>300</v>
      </c>
      <c r="D164" s="74">
        <v>200</v>
      </c>
      <c r="E164" t="s">
        <v>91</v>
      </c>
      <c r="F164" t="s">
        <v>91</v>
      </c>
      <c r="G164" s="74">
        <v>300</v>
      </c>
      <c r="H164" s="74">
        <v>180</v>
      </c>
      <c r="I164" s="74">
        <v>180</v>
      </c>
      <c r="J164" t="s">
        <v>91</v>
      </c>
      <c r="K164" t="s">
        <v>91</v>
      </c>
    </row>
    <row r="165" spans="1:11" ht="12.75">
      <c r="A165" s="90">
        <v>8.0005896</v>
      </c>
      <c r="B165" s="10" t="s">
        <v>117</v>
      </c>
      <c r="C165" s="74">
        <v>300</v>
      </c>
      <c r="D165" s="74">
        <v>200</v>
      </c>
      <c r="E165" t="s">
        <v>91</v>
      </c>
      <c r="F165" t="s">
        <v>91</v>
      </c>
      <c r="G165" s="74">
        <v>300</v>
      </c>
      <c r="H165" s="74">
        <v>180</v>
      </c>
      <c r="I165" s="74">
        <v>160</v>
      </c>
      <c r="J165" t="s">
        <v>91</v>
      </c>
      <c r="K165" t="s">
        <v>91</v>
      </c>
    </row>
    <row r="166" spans="1:11" ht="12.75">
      <c r="A166" s="90">
        <v>8.0828104</v>
      </c>
      <c r="B166" s="10" t="s">
        <v>117</v>
      </c>
      <c r="C166" s="74">
        <v>300</v>
      </c>
      <c r="D166" s="74">
        <v>200</v>
      </c>
      <c r="E166" t="s">
        <v>91</v>
      </c>
      <c r="F166" t="s">
        <v>91</v>
      </c>
      <c r="G166" s="74">
        <v>280</v>
      </c>
      <c r="H166" s="74">
        <v>180</v>
      </c>
      <c r="I166" s="74">
        <v>160</v>
      </c>
      <c r="J166" t="s">
        <v>91</v>
      </c>
      <c r="K166" t="s">
        <v>91</v>
      </c>
    </row>
    <row r="167" spans="1:11" ht="12.75">
      <c r="A167" s="91">
        <v>8.6476144</v>
      </c>
      <c r="B167" s="10" t="s">
        <v>117</v>
      </c>
      <c r="C167" s="74">
        <v>280</v>
      </c>
      <c r="D167" s="74">
        <v>200</v>
      </c>
      <c r="E167" t="s">
        <v>91</v>
      </c>
      <c r="F167" t="s">
        <v>91</v>
      </c>
      <c r="G167" s="74">
        <v>280</v>
      </c>
      <c r="H167" s="74">
        <v>180</v>
      </c>
      <c r="I167" s="74">
        <v>160</v>
      </c>
      <c r="J167" t="s">
        <v>91</v>
      </c>
      <c r="K167" t="s">
        <v>91</v>
      </c>
    </row>
    <row r="168" spans="1:11" ht="12.75">
      <c r="A168" s="91">
        <v>8.7915008</v>
      </c>
      <c r="B168" s="10" t="s">
        <v>117</v>
      </c>
      <c r="C168" s="74">
        <v>280</v>
      </c>
      <c r="D168" s="74">
        <v>180</v>
      </c>
      <c r="E168" t="s">
        <v>91</v>
      </c>
      <c r="F168" t="s">
        <v>91</v>
      </c>
      <c r="G168" s="74">
        <v>280</v>
      </c>
      <c r="H168" s="74">
        <v>180</v>
      </c>
      <c r="I168" s="74">
        <v>160</v>
      </c>
      <c r="J168" t="s">
        <v>91</v>
      </c>
      <c r="K168" t="s">
        <v>91</v>
      </c>
    </row>
    <row r="169" spans="1:11" ht="12.75">
      <c r="A169" s="90">
        <v>8.912744</v>
      </c>
      <c r="B169" s="10" t="s">
        <v>117</v>
      </c>
      <c r="C169" s="74">
        <v>280</v>
      </c>
      <c r="D169" s="74">
        <v>180</v>
      </c>
      <c r="E169" t="s">
        <v>91</v>
      </c>
      <c r="F169" t="s">
        <v>91</v>
      </c>
      <c r="G169" s="74">
        <v>260</v>
      </c>
      <c r="H169" s="74">
        <v>180</v>
      </c>
      <c r="I169" s="74">
        <v>160</v>
      </c>
      <c r="J169" t="s">
        <v>91</v>
      </c>
      <c r="K169" t="s">
        <v>91</v>
      </c>
    </row>
    <row r="170" spans="1:11" ht="12.75">
      <c r="A170" s="90">
        <v>8.966428800000001</v>
      </c>
      <c r="B170" s="10" t="s">
        <v>117</v>
      </c>
      <c r="C170" s="74">
        <v>280</v>
      </c>
      <c r="D170" s="74">
        <v>180</v>
      </c>
      <c r="E170" t="s">
        <v>91</v>
      </c>
      <c r="F170" t="s">
        <v>91</v>
      </c>
      <c r="G170" s="74">
        <v>260</v>
      </c>
      <c r="H170" s="74">
        <v>160</v>
      </c>
      <c r="I170" s="74">
        <v>160</v>
      </c>
      <c r="J170" t="s">
        <v>91</v>
      </c>
      <c r="K170" t="s">
        <v>91</v>
      </c>
    </row>
    <row r="171" spans="1:11" ht="12.75">
      <c r="A171" s="90">
        <v>9.2886536</v>
      </c>
      <c r="B171" s="10" t="s">
        <v>117</v>
      </c>
      <c r="C171" s="74">
        <v>280</v>
      </c>
      <c r="D171" s="74">
        <v>180</v>
      </c>
      <c r="E171" t="s">
        <v>91</v>
      </c>
      <c r="F171" t="s">
        <v>91</v>
      </c>
      <c r="G171" s="74">
        <v>260</v>
      </c>
      <c r="H171" s="74">
        <v>160</v>
      </c>
      <c r="I171" s="74">
        <v>140</v>
      </c>
      <c r="J171" t="s">
        <v>91</v>
      </c>
      <c r="K171" t="s">
        <v>91</v>
      </c>
    </row>
    <row r="172" spans="1:11" ht="12.75">
      <c r="A172" s="91">
        <v>9.5352696</v>
      </c>
      <c r="B172" s="10" t="s">
        <v>117</v>
      </c>
      <c r="C172" s="74">
        <v>260</v>
      </c>
      <c r="D172" s="74">
        <v>180</v>
      </c>
      <c r="E172" t="s">
        <v>91</v>
      </c>
      <c r="F172" t="s">
        <v>91</v>
      </c>
      <c r="G172" s="74">
        <v>260</v>
      </c>
      <c r="H172" s="74">
        <v>160</v>
      </c>
      <c r="I172" s="74">
        <v>140</v>
      </c>
      <c r="J172" t="s">
        <v>91</v>
      </c>
      <c r="K172" t="s">
        <v>91</v>
      </c>
    </row>
    <row r="173" spans="1:11" ht="12.75">
      <c r="A173" s="90">
        <v>9.8757992</v>
      </c>
      <c r="B173" s="10" t="s">
        <v>117</v>
      </c>
      <c r="C173" s="74">
        <v>260</v>
      </c>
      <c r="D173" s="74">
        <v>180</v>
      </c>
      <c r="E173" t="s">
        <v>91</v>
      </c>
      <c r="F173" t="s">
        <v>91</v>
      </c>
      <c r="G173" s="74">
        <v>240</v>
      </c>
      <c r="H173" s="74">
        <v>160</v>
      </c>
      <c r="I173" s="74">
        <v>140</v>
      </c>
      <c r="J173" t="s">
        <v>91</v>
      </c>
      <c r="K173" t="s">
        <v>91</v>
      </c>
    </row>
    <row r="174" spans="1:11" ht="12.75">
      <c r="A174" s="91">
        <v>10.0190592</v>
      </c>
      <c r="B174" s="10" t="s">
        <v>117</v>
      </c>
      <c r="C174" s="74">
        <v>260</v>
      </c>
      <c r="D174" s="74">
        <v>160</v>
      </c>
      <c r="E174" t="s">
        <v>91</v>
      </c>
      <c r="F174" t="s">
        <v>91</v>
      </c>
      <c r="G174" s="74">
        <v>240</v>
      </c>
      <c r="H174" s="74">
        <v>160</v>
      </c>
      <c r="I174" s="74">
        <v>140</v>
      </c>
      <c r="J174" t="s">
        <v>91</v>
      </c>
      <c r="K174" t="s">
        <v>91</v>
      </c>
    </row>
    <row r="175" spans="1:11" ht="12.75">
      <c r="A175" s="90">
        <v>10.347988800000001</v>
      </c>
      <c r="B175" s="10" t="s">
        <v>117</v>
      </c>
      <c r="C175" s="74">
        <v>260</v>
      </c>
      <c r="D175" s="74">
        <v>160</v>
      </c>
      <c r="E175" t="s">
        <v>91</v>
      </c>
      <c r="F175" t="s">
        <v>91</v>
      </c>
      <c r="G175" s="74">
        <v>240</v>
      </c>
      <c r="H175" s="74">
        <v>140</v>
      </c>
      <c r="I175" s="74">
        <v>140</v>
      </c>
      <c r="J175" t="s">
        <v>91</v>
      </c>
      <c r="K175" t="s">
        <v>91</v>
      </c>
    </row>
    <row r="176" spans="1:11" ht="12.75">
      <c r="A176" s="91">
        <v>10.564537600000001</v>
      </c>
      <c r="B176" s="10" t="s">
        <v>117</v>
      </c>
      <c r="C176" s="74">
        <v>240</v>
      </c>
      <c r="D176" s="74">
        <v>160</v>
      </c>
      <c r="E176" t="s">
        <v>91</v>
      </c>
      <c r="F176" t="s">
        <v>91</v>
      </c>
      <c r="G176" s="74">
        <v>240</v>
      </c>
      <c r="H176" s="74">
        <v>140</v>
      </c>
      <c r="I176" s="74">
        <v>140</v>
      </c>
      <c r="J176" t="s">
        <v>91</v>
      </c>
      <c r="K176" t="s">
        <v>91</v>
      </c>
    </row>
    <row r="177" spans="1:11" ht="12.75">
      <c r="A177" s="90">
        <v>10.9421176</v>
      </c>
      <c r="B177" s="10" t="s">
        <v>117</v>
      </c>
      <c r="C177" s="74">
        <v>240</v>
      </c>
      <c r="D177" s="74">
        <v>160</v>
      </c>
      <c r="E177" t="s">
        <v>91</v>
      </c>
      <c r="F177" t="s">
        <v>91</v>
      </c>
      <c r="G177" s="74">
        <v>240</v>
      </c>
      <c r="H177" s="74">
        <v>140</v>
      </c>
      <c r="I177" s="74">
        <v>120</v>
      </c>
      <c r="J177" t="s">
        <v>91</v>
      </c>
      <c r="K177" t="s">
        <v>91</v>
      </c>
    </row>
    <row r="178" spans="1:11" ht="12.75">
      <c r="A178" s="90">
        <v>10.998516799999999</v>
      </c>
      <c r="B178" s="10" t="s">
        <v>117</v>
      </c>
      <c r="C178" s="74">
        <v>240</v>
      </c>
      <c r="D178" s="74">
        <v>160</v>
      </c>
      <c r="E178" t="s">
        <v>91</v>
      </c>
      <c r="F178" t="s">
        <v>91</v>
      </c>
      <c r="G178" s="74">
        <v>220</v>
      </c>
      <c r="H178" s="74">
        <v>140</v>
      </c>
      <c r="I178" s="74">
        <v>120</v>
      </c>
      <c r="J178" t="s">
        <v>91</v>
      </c>
      <c r="K178" t="s">
        <v>91</v>
      </c>
    </row>
    <row r="179" spans="1:11" ht="12.75">
      <c r="A179" s="91">
        <v>11.502374399999999</v>
      </c>
      <c r="B179" s="10" t="s">
        <v>117</v>
      </c>
      <c r="C179" s="74">
        <v>240</v>
      </c>
      <c r="D179" s="74">
        <v>140</v>
      </c>
      <c r="E179" t="s">
        <v>91</v>
      </c>
      <c r="F179" t="s">
        <v>91</v>
      </c>
      <c r="G179" s="74">
        <v>220</v>
      </c>
      <c r="H179" s="74">
        <v>140</v>
      </c>
      <c r="I179" s="74">
        <v>120</v>
      </c>
      <c r="J179" t="s">
        <v>91</v>
      </c>
      <c r="K179" t="s">
        <v>91</v>
      </c>
    </row>
    <row r="180" spans="1:11" ht="12.75">
      <c r="A180" s="91">
        <v>11.763165600000002</v>
      </c>
      <c r="B180" s="10" t="s">
        <v>117</v>
      </c>
      <c r="C180" s="74">
        <v>220</v>
      </c>
      <c r="D180" s="74">
        <v>140</v>
      </c>
      <c r="E180" t="s">
        <v>91</v>
      </c>
      <c r="F180" t="s">
        <v>91</v>
      </c>
      <c r="G180" s="74">
        <v>220</v>
      </c>
      <c r="H180" s="74">
        <v>140</v>
      </c>
      <c r="I180" s="74">
        <v>120</v>
      </c>
      <c r="J180" t="s">
        <v>91</v>
      </c>
      <c r="K180" t="s">
        <v>91</v>
      </c>
    </row>
    <row r="181" spans="1:11" ht="12.75">
      <c r="A181" s="90">
        <v>12.0713312</v>
      </c>
      <c r="B181" s="10" t="s">
        <v>117</v>
      </c>
      <c r="C181" s="74">
        <v>220</v>
      </c>
      <c r="D181" s="74">
        <v>140</v>
      </c>
      <c r="E181" t="s">
        <v>91</v>
      </c>
      <c r="F181" t="s">
        <v>91</v>
      </c>
      <c r="G181" s="74">
        <v>220</v>
      </c>
      <c r="H181" s="74">
        <v>120</v>
      </c>
      <c r="I181" s="74">
        <v>120</v>
      </c>
      <c r="J181" t="s">
        <v>91</v>
      </c>
      <c r="K181" t="s">
        <v>91</v>
      </c>
    </row>
    <row r="182" spans="1:11" ht="12.75">
      <c r="A182" s="90">
        <v>12.3118224</v>
      </c>
      <c r="B182" s="10" t="s">
        <v>117</v>
      </c>
      <c r="C182" s="74">
        <v>220</v>
      </c>
      <c r="D182" s="74">
        <v>140</v>
      </c>
      <c r="E182" t="s">
        <v>91</v>
      </c>
      <c r="F182" t="s">
        <v>91</v>
      </c>
      <c r="G182" s="74">
        <v>200</v>
      </c>
      <c r="H182" s="74">
        <v>120</v>
      </c>
      <c r="I182" s="74">
        <v>120</v>
      </c>
      <c r="J182" t="s">
        <v>91</v>
      </c>
      <c r="K182" t="s">
        <v>91</v>
      </c>
    </row>
    <row r="183" spans="1:11" ht="12.75">
      <c r="A183" s="90">
        <v>13.14106</v>
      </c>
      <c r="B183" s="10" t="s">
        <v>117</v>
      </c>
      <c r="C183" s="74">
        <v>220</v>
      </c>
      <c r="D183" s="74">
        <v>140</v>
      </c>
      <c r="E183" t="s">
        <v>91</v>
      </c>
      <c r="F183" t="s">
        <v>91</v>
      </c>
      <c r="G183" s="74">
        <v>200</v>
      </c>
      <c r="H183" s="74">
        <v>120</v>
      </c>
      <c r="I183">
        <v>100</v>
      </c>
      <c r="J183" t="s">
        <v>91</v>
      </c>
      <c r="K183" t="s">
        <v>91</v>
      </c>
    </row>
    <row r="184" spans="1:11" ht="12.75">
      <c r="A184" s="91">
        <v>13.162960799999999</v>
      </c>
      <c r="B184" s="10" t="s">
        <v>117</v>
      </c>
      <c r="C184" s="74">
        <v>200</v>
      </c>
      <c r="D184" s="74">
        <v>140</v>
      </c>
      <c r="E184" t="s">
        <v>91</v>
      </c>
      <c r="F184" t="s">
        <v>91</v>
      </c>
      <c r="G184" s="74">
        <v>200</v>
      </c>
      <c r="H184" s="74">
        <v>120</v>
      </c>
      <c r="I184">
        <v>100</v>
      </c>
      <c r="J184" t="s">
        <v>91</v>
      </c>
      <c r="K184" t="s">
        <v>91</v>
      </c>
    </row>
    <row r="185" spans="1:11" ht="12.75">
      <c r="A185" s="91">
        <v>13.3016504</v>
      </c>
      <c r="B185" s="10" t="s">
        <v>117</v>
      </c>
      <c r="C185" s="74">
        <v>200</v>
      </c>
      <c r="D185" s="74">
        <v>120</v>
      </c>
      <c r="E185" t="s">
        <v>91</v>
      </c>
      <c r="F185" t="s">
        <v>91</v>
      </c>
      <c r="G185" s="74">
        <v>200</v>
      </c>
      <c r="H185" s="74">
        <v>120</v>
      </c>
      <c r="I185">
        <v>100</v>
      </c>
      <c r="J185" t="s">
        <v>91</v>
      </c>
      <c r="K185" t="s">
        <v>91</v>
      </c>
    </row>
    <row r="186" spans="1:11" ht="12.75">
      <c r="A186" s="90">
        <v>13.8502376</v>
      </c>
      <c r="B186" s="10" t="s">
        <v>117</v>
      </c>
      <c r="C186" s="74">
        <v>200</v>
      </c>
      <c r="D186" s="74">
        <v>120</v>
      </c>
      <c r="E186" t="s">
        <v>91</v>
      </c>
      <c r="F186" t="s">
        <v>91</v>
      </c>
      <c r="G186" s="74">
        <v>180</v>
      </c>
      <c r="H186" s="74">
        <v>120</v>
      </c>
      <c r="I186">
        <v>100</v>
      </c>
      <c r="J186" t="s">
        <v>91</v>
      </c>
      <c r="K186" t="s">
        <v>91</v>
      </c>
    </row>
    <row r="187" spans="1:11" ht="12.75">
      <c r="A187" s="90">
        <v>14.2691136</v>
      </c>
      <c r="B187" s="10" t="s">
        <v>117</v>
      </c>
      <c r="C187" s="74">
        <v>200</v>
      </c>
      <c r="D187" s="74">
        <v>120</v>
      </c>
      <c r="E187" t="s">
        <v>91</v>
      </c>
      <c r="F187" t="s">
        <v>91</v>
      </c>
      <c r="G187" s="74">
        <v>180</v>
      </c>
      <c r="H187" s="74">
        <v>100</v>
      </c>
      <c r="I187">
        <v>100</v>
      </c>
      <c r="J187" t="s">
        <v>91</v>
      </c>
      <c r="K187" t="s">
        <v>91</v>
      </c>
    </row>
    <row r="188" spans="1:11" ht="12.75">
      <c r="A188" s="90">
        <v>14.5</v>
      </c>
      <c r="B188" s="10" t="s">
        <v>117</v>
      </c>
      <c r="C188" s="74">
        <v>200</v>
      </c>
      <c r="D188" s="74">
        <v>120</v>
      </c>
      <c r="E188" t="s">
        <v>91</v>
      </c>
      <c r="F188" t="s">
        <v>91</v>
      </c>
      <c r="G188" s="74">
        <v>180</v>
      </c>
      <c r="H188">
        <v>100</v>
      </c>
      <c r="I188" s="74">
        <v>90</v>
      </c>
      <c r="J188" t="s">
        <v>91</v>
      </c>
      <c r="K188" t="s">
        <v>91</v>
      </c>
    </row>
    <row r="189" spans="1:11" ht="12.75">
      <c r="A189" s="91">
        <v>14.7986536</v>
      </c>
      <c r="B189" s="10" t="s">
        <v>117</v>
      </c>
      <c r="C189" s="74">
        <v>180</v>
      </c>
      <c r="D189" s="74">
        <v>120</v>
      </c>
      <c r="E189" t="s">
        <v>91</v>
      </c>
      <c r="F189" t="s">
        <v>91</v>
      </c>
      <c r="G189" s="74">
        <v>180</v>
      </c>
      <c r="H189">
        <v>100</v>
      </c>
      <c r="I189" s="74">
        <v>90</v>
      </c>
      <c r="J189" t="s">
        <v>91</v>
      </c>
      <c r="K189" t="s">
        <v>91</v>
      </c>
    </row>
    <row r="190" spans="1:11" ht="12.75">
      <c r="A190" s="91">
        <v>15.497901600000002</v>
      </c>
      <c r="B190" s="10" t="s">
        <v>117</v>
      </c>
      <c r="C190" s="74">
        <v>180</v>
      </c>
      <c r="D190" s="74">
        <v>100</v>
      </c>
      <c r="E190" t="s">
        <v>91</v>
      </c>
      <c r="F190" t="s">
        <v>91</v>
      </c>
      <c r="G190" s="74">
        <v>180</v>
      </c>
      <c r="H190">
        <v>100</v>
      </c>
      <c r="I190" s="74">
        <v>90</v>
      </c>
      <c r="J190" t="s">
        <v>91</v>
      </c>
      <c r="K190" t="s">
        <v>91</v>
      </c>
    </row>
    <row r="191" spans="1:11" ht="12.75">
      <c r="A191" s="90">
        <v>15.567200000000001</v>
      </c>
      <c r="B191" s="10" t="s">
        <v>117</v>
      </c>
      <c r="C191" s="74">
        <v>180</v>
      </c>
      <c r="D191" s="74">
        <v>100</v>
      </c>
      <c r="E191" t="s">
        <v>91</v>
      </c>
      <c r="F191" t="s">
        <v>91</v>
      </c>
      <c r="G191" s="74">
        <v>180</v>
      </c>
      <c r="H191" s="74">
        <v>90</v>
      </c>
      <c r="I191" s="74">
        <v>90</v>
      </c>
      <c r="J191" t="s">
        <v>91</v>
      </c>
      <c r="K191" t="s">
        <v>91</v>
      </c>
    </row>
    <row r="192" spans="1:11" ht="12.75">
      <c r="A192" s="90">
        <v>15.632368799999998</v>
      </c>
      <c r="B192" s="10" t="s">
        <v>117</v>
      </c>
      <c r="C192" s="74">
        <v>180</v>
      </c>
      <c r="D192" s="74">
        <v>100</v>
      </c>
      <c r="E192" t="s">
        <v>91</v>
      </c>
      <c r="F192" t="s">
        <v>91</v>
      </c>
      <c r="G192" s="74">
        <v>160</v>
      </c>
      <c r="H192" s="74">
        <v>90</v>
      </c>
      <c r="I192" s="74">
        <v>90</v>
      </c>
      <c r="J192" t="s">
        <v>91</v>
      </c>
      <c r="K192" t="s">
        <v>91</v>
      </c>
    </row>
    <row r="193" spans="1:11" ht="12.75">
      <c r="A193" s="90">
        <v>16.124</v>
      </c>
      <c r="B193" s="10" t="s">
        <v>117</v>
      </c>
      <c r="C193" s="74">
        <v>180</v>
      </c>
      <c r="D193" s="74">
        <v>100</v>
      </c>
      <c r="E193" t="s">
        <v>91</v>
      </c>
      <c r="F193" t="s">
        <v>91</v>
      </c>
      <c r="G193" s="74">
        <v>160</v>
      </c>
      <c r="H193" s="74">
        <v>90</v>
      </c>
      <c r="I193" s="74">
        <v>80</v>
      </c>
      <c r="J193" t="s">
        <v>91</v>
      </c>
      <c r="K193" t="s">
        <v>91</v>
      </c>
    </row>
    <row r="194" spans="1:11" ht="12.75">
      <c r="A194" s="91">
        <v>16.6849992</v>
      </c>
      <c r="B194" s="10" t="s">
        <v>117</v>
      </c>
      <c r="C194" s="74">
        <v>160</v>
      </c>
      <c r="D194" s="74">
        <v>100</v>
      </c>
      <c r="E194" t="s">
        <v>91</v>
      </c>
      <c r="F194" t="s">
        <v>91</v>
      </c>
      <c r="G194" s="74">
        <v>160</v>
      </c>
      <c r="H194" s="74">
        <v>90</v>
      </c>
      <c r="I194" s="74">
        <v>80</v>
      </c>
      <c r="J194" t="s">
        <v>91</v>
      </c>
      <c r="K194" t="s">
        <v>91</v>
      </c>
    </row>
    <row r="195" spans="1:11" ht="12.75">
      <c r="A195" s="91">
        <v>16.750400000000003</v>
      </c>
      <c r="B195" s="10" t="s">
        <v>117</v>
      </c>
      <c r="C195" s="74">
        <v>160</v>
      </c>
      <c r="D195" s="74">
        <v>90</v>
      </c>
      <c r="E195" t="s">
        <v>91</v>
      </c>
      <c r="F195" t="s">
        <v>91</v>
      </c>
      <c r="G195" s="74">
        <v>160</v>
      </c>
      <c r="H195" s="74">
        <v>90</v>
      </c>
      <c r="I195" s="74">
        <v>80</v>
      </c>
      <c r="J195" t="s">
        <v>91</v>
      </c>
      <c r="K195" t="s">
        <v>91</v>
      </c>
    </row>
    <row r="196" spans="1:11" ht="12.75">
      <c r="A196" s="90">
        <v>17.0752</v>
      </c>
      <c r="B196" s="10" t="s">
        <v>117</v>
      </c>
      <c r="C196" s="74">
        <v>160</v>
      </c>
      <c r="D196" s="74">
        <v>90</v>
      </c>
      <c r="E196" t="s">
        <v>91</v>
      </c>
      <c r="F196" t="s">
        <v>91</v>
      </c>
      <c r="G196" s="74">
        <v>160</v>
      </c>
      <c r="H196" s="74">
        <v>80</v>
      </c>
      <c r="I196" s="74">
        <v>80</v>
      </c>
      <c r="J196" t="s">
        <v>91</v>
      </c>
      <c r="K196" t="s">
        <v>91</v>
      </c>
    </row>
    <row r="197" spans="1:11" ht="12.75">
      <c r="A197" s="90">
        <v>17.6561976</v>
      </c>
      <c r="B197" s="10" t="s">
        <v>117</v>
      </c>
      <c r="C197" s="74">
        <v>160</v>
      </c>
      <c r="D197" s="74">
        <v>90</v>
      </c>
      <c r="E197" t="s">
        <v>91</v>
      </c>
      <c r="F197" t="s">
        <v>91</v>
      </c>
      <c r="G197" s="74">
        <v>140</v>
      </c>
      <c r="H197" s="74">
        <v>80</v>
      </c>
      <c r="I197" s="74">
        <v>80</v>
      </c>
      <c r="J197" t="s">
        <v>91</v>
      </c>
      <c r="K197" t="s">
        <v>91</v>
      </c>
    </row>
    <row r="198" spans="1:11" ht="12.75">
      <c r="A198" s="90">
        <v>18.0032</v>
      </c>
      <c r="B198" s="10" t="s">
        <v>117</v>
      </c>
      <c r="C198" s="74">
        <v>160</v>
      </c>
      <c r="D198" s="74">
        <v>90</v>
      </c>
      <c r="E198" t="s">
        <v>91</v>
      </c>
      <c r="F198" t="s">
        <v>91</v>
      </c>
      <c r="G198" s="74">
        <v>140</v>
      </c>
      <c r="H198" s="74">
        <v>80</v>
      </c>
      <c r="I198" s="74">
        <v>70</v>
      </c>
      <c r="J198" t="s">
        <v>91</v>
      </c>
      <c r="K198" t="s">
        <v>91</v>
      </c>
    </row>
    <row r="199" spans="1:11" ht="12.75">
      <c r="A199" s="91">
        <v>18.142400000000002</v>
      </c>
      <c r="B199" s="10" t="s">
        <v>117</v>
      </c>
      <c r="C199" s="74">
        <v>160</v>
      </c>
      <c r="D199" s="74">
        <v>80</v>
      </c>
      <c r="E199" t="s">
        <v>91</v>
      </c>
      <c r="F199" t="s">
        <v>91</v>
      </c>
      <c r="G199" s="74">
        <v>140</v>
      </c>
      <c r="H199" s="74">
        <v>80</v>
      </c>
      <c r="I199" s="74">
        <v>70</v>
      </c>
      <c r="J199" t="s">
        <v>91</v>
      </c>
      <c r="K199" t="s">
        <v>91</v>
      </c>
    </row>
    <row r="200" spans="1:11" ht="12.75">
      <c r="A200" s="91">
        <v>18.8105832</v>
      </c>
      <c r="B200" s="10" t="s">
        <v>117</v>
      </c>
      <c r="C200" s="74">
        <v>140</v>
      </c>
      <c r="D200" s="74">
        <v>80</v>
      </c>
      <c r="E200" t="s">
        <v>91</v>
      </c>
      <c r="F200" t="s">
        <v>91</v>
      </c>
      <c r="G200" s="74">
        <v>140</v>
      </c>
      <c r="H200" s="74">
        <v>80</v>
      </c>
      <c r="I200" s="74">
        <v>70</v>
      </c>
      <c r="J200" t="s">
        <v>91</v>
      </c>
      <c r="K200" t="s">
        <v>91</v>
      </c>
    </row>
    <row r="201" spans="1:11" ht="12.75">
      <c r="A201" s="90">
        <v>18.815199999999997</v>
      </c>
      <c r="B201" s="10" t="s">
        <v>117</v>
      </c>
      <c r="C201" s="74">
        <v>140</v>
      </c>
      <c r="D201" s="74">
        <v>80</v>
      </c>
      <c r="E201" t="s">
        <v>91</v>
      </c>
      <c r="F201" t="s">
        <v>91</v>
      </c>
      <c r="G201" s="74">
        <v>140</v>
      </c>
      <c r="H201" s="74">
        <v>70</v>
      </c>
      <c r="I201" s="74">
        <v>70</v>
      </c>
      <c r="J201" t="s">
        <v>91</v>
      </c>
      <c r="K201" t="s">
        <v>91</v>
      </c>
    </row>
    <row r="202" spans="1:11" ht="12.75">
      <c r="A202" s="91">
        <v>19.650400000000005</v>
      </c>
      <c r="B202" s="10" t="s">
        <v>117</v>
      </c>
      <c r="C202" s="74">
        <v>140</v>
      </c>
      <c r="D202" s="74">
        <v>70</v>
      </c>
      <c r="E202" t="s">
        <v>91</v>
      </c>
      <c r="F202" t="s">
        <v>91</v>
      </c>
      <c r="G202" s="74">
        <v>140</v>
      </c>
      <c r="H202" s="74">
        <v>70</v>
      </c>
      <c r="I202" s="74">
        <v>70</v>
      </c>
      <c r="J202" t="s">
        <v>91</v>
      </c>
      <c r="K202" t="s">
        <v>91</v>
      </c>
    </row>
    <row r="203" spans="1:11" ht="12.75">
      <c r="A203" s="90">
        <v>19.857135200000002</v>
      </c>
      <c r="B203" s="10" t="s">
        <v>117</v>
      </c>
      <c r="C203" s="74">
        <v>140</v>
      </c>
      <c r="D203" s="74">
        <v>70</v>
      </c>
      <c r="E203" t="s">
        <v>91</v>
      </c>
      <c r="F203" t="s">
        <v>91</v>
      </c>
      <c r="G203" s="74">
        <v>120</v>
      </c>
      <c r="H203" s="74">
        <v>70</v>
      </c>
      <c r="I203" s="74">
        <v>70</v>
      </c>
      <c r="J203" t="s">
        <v>91</v>
      </c>
      <c r="K203" t="s">
        <v>91</v>
      </c>
    </row>
    <row r="204" spans="1:11" ht="12.75">
      <c r="A204" s="90">
        <v>20.3</v>
      </c>
      <c r="B204" s="10" t="s">
        <v>117</v>
      </c>
      <c r="C204" s="74">
        <v>140</v>
      </c>
      <c r="D204" s="74">
        <v>70</v>
      </c>
      <c r="E204" t="s">
        <v>91</v>
      </c>
      <c r="F204" t="s">
        <v>91</v>
      </c>
      <c r="G204" s="74">
        <v>120</v>
      </c>
      <c r="H204" s="74">
        <v>70</v>
      </c>
      <c r="I204" s="74">
        <v>60</v>
      </c>
      <c r="J204" t="s">
        <v>91</v>
      </c>
      <c r="K204" t="s">
        <v>91</v>
      </c>
    </row>
    <row r="205" spans="1:11" ht="12.75">
      <c r="A205" s="90">
        <v>20.8336</v>
      </c>
      <c r="B205" s="10" t="s">
        <v>117</v>
      </c>
      <c r="C205" s="74">
        <v>140</v>
      </c>
      <c r="D205" s="74">
        <v>70</v>
      </c>
      <c r="E205" t="s">
        <v>91</v>
      </c>
      <c r="F205" t="s">
        <v>91</v>
      </c>
      <c r="G205" s="74">
        <v>120</v>
      </c>
      <c r="H205" s="74">
        <v>60</v>
      </c>
      <c r="I205" s="74">
        <v>60</v>
      </c>
      <c r="J205" t="s">
        <v>91</v>
      </c>
      <c r="K205" t="s">
        <v>91</v>
      </c>
    </row>
    <row r="206" spans="1:11" ht="12.75">
      <c r="A206" s="91">
        <v>21.0874776</v>
      </c>
      <c r="B206" s="10" t="s">
        <v>117</v>
      </c>
      <c r="C206" s="74">
        <v>120</v>
      </c>
      <c r="D206" s="74">
        <v>70</v>
      </c>
      <c r="E206" t="s">
        <v>91</v>
      </c>
      <c r="F206" t="s">
        <v>91</v>
      </c>
      <c r="G206" s="74">
        <v>120</v>
      </c>
      <c r="H206" s="74">
        <v>60</v>
      </c>
      <c r="I206" s="74">
        <v>60</v>
      </c>
      <c r="J206" t="s">
        <v>91</v>
      </c>
      <c r="K206" t="s">
        <v>91</v>
      </c>
    </row>
    <row r="207" spans="1:11" ht="12.75">
      <c r="A207" s="91">
        <v>21.4368</v>
      </c>
      <c r="B207" s="10" t="s">
        <v>117</v>
      </c>
      <c r="C207" s="74">
        <v>120</v>
      </c>
      <c r="D207" s="74">
        <v>60</v>
      </c>
      <c r="E207" t="s">
        <v>91</v>
      </c>
      <c r="F207" t="s">
        <v>91</v>
      </c>
      <c r="G207" s="74">
        <v>120</v>
      </c>
      <c r="H207" s="74">
        <v>60</v>
      </c>
      <c r="I207" s="74">
        <v>60</v>
      </c>
      <c r="J207" t="s">
        <v>91</v>
      </c>
      <c r="K207" t="s">
        <v>91</v>
      </c>
    </row>
    <row r="208" spans="1:11" ht="12.75">
      <c r="A208" s="90">
        <v>22.040069600000002</v>
      </c>
      <c r="B208" s="10" t="s">
        <v>117</v>
      </c>
      <c r="C208" s="74">
        <v>120</v>
      </c>
      <c r="D208" s="74">
        <v>60</v>
      </c>
      <c r="E208" t="s">
        <v>91</v>
      </c>
      <c r="F208" t="s">
        <v>91</v>
      </c>
      <c r="G208" s="74">
        <v>100</v>
      </c>
      <c r="H208" s="74">
        <v>60</v>
      </c>
      <c r="I208" s="74">
        <v>60</v>
      </c>
      <c r="J208" t="s">
        <v>91</v>
      </c>
      <c r="K208" t="s">
        <v>91</v>
      </c>
    </row>
    <row r="209" spans="1:11" ht="12.75">
      <c r="A209" s="90">
        <v>22.991200000000003</v>
      </c>
      <c r="B209" s="10" t="s">
        <v>117</v>
      </c>
      <c r="C209" s="74">
        <v>120</v>
      </c>
      <c r="D209" s="74">
        <v>60</v>
      </c>
      <c r="E209" t="s">
        <v>91</v>
      </c>
      <c r="F209" t="s">
        <v>91</v>
      </c>
      <c r="G209" s="74">
        <v>90</v>
      </c>
      <c r="H209" s="74">
        <v>60</v>
      </c>
      <c r="I209" s="74">
        <v>60</v>
      </c>
      <c r="J209" t="s">
        <v>91</v>
      </c>
      <c r="K209" t="s">
        <v>91</v>
      </c>
    </row>
    <row r="210" spans="1:11" ht="12.75">
      <c r="A210" s="90">
        <v>23.0608</v>
      </c>
      <c r="B210" s="10" t="s">
        <v>117</v>
      </c>
      <c r="C210" s="74">
        <v>120</v>
      </c>
      <c r="D210" s="74">
        <v>60</v>
      </c>
      <c r="E210" t="s">
        <v>91</v>
      </c>
      <c r="F210" t="s">
        <v>91</v>
      </c>
      <c r="G210" s="74">
        <v>90</v>
      </c>
      <c r="H210" s="74">
        <v>60</v>
      </c>
      <c r="I210" s="74">
        <v>50</v>
      </c>
      <c r="J210" t="s">
        <v>91</v>
      </c>
      <c r="K210" t="s">
        <v>91</v>
      </c>
    </row>
    <row r="211" spans="1:11" ht="12.75">
      <c r="A211" s="91">
        <v>23.2688344</v>
      </c>
      <c r="B211" s="10" t="s">
        <v>117</v>
      </c>
      <c r="C211" s="74">
        <v>100</v>
      </c>
      <c r="D211" s="74">
        <v>60</v>
      </c>
      <c r="E211" t="s">
        <v>91</v>
      </c>
      <c r="F211" t="s">
        <v>91</v>
      </c>
      <c r="G211" s="74">
        <v>90</v>
      </c>
      <c r="H211" s="74">
        <v>60</v>
      </c>
      <c r="I211" s="74">
        <v>50</v>
      </c>
      <c r="J211" t="s">
        <v>91</v>
      </c>
      <c r="K211" t="s">
        <v>91</v>
      </c>
    </row>
    <row r="212" spans="1:11" ht="12.75">
      <c r="A212" s="90">
        <v>23.3392</v>
      </c>
      <c r="B212" s="10" t="s">
        <v>117</v>
      </c>
      <c r="C212" s="74">
        <v>100</v>
      </c>
      <c r="D212" s="74">
        <v>60</v>
      </c>
      <c r="E212" t="s">
        <v>91</v>
      </c>
      <c r="F212" t="s">
        <v>91</v>
      </c>
      <c r="G212" s="74">
        <v>90</v>
      </c>
      <c r="H212" s="74">
        <v>50</v>
      </c>
      <c r="I212" s="74">
        <v>50</v>
      </c>
      <c r="J212" t="s">
        <v>91</v>
      </c>
      <c r="K212" t="s">
        <v>91</v>
      </c>
    </row>
    <row r="213" spans="1:11" ht="12.75">
      <c r="A213" s="91">
        <v>23.6408</v>
      </c>
      <c r="B213" s="10" t="s">
        <v>117</v>
      </c>
      <c r="C213" s="74">
        <v>100</v>
      </c>
      <c r="D213" s="74">
        <v>50</v>
      </c>
      <c r="E213" t="s">
        <v>91</v>
      </c>
      <c r="F213" t="s">
        <v>91</v>
      </c>
      <c r="G213" s="74">
        <v>90</v>
      </c>
      <c r="H213" s="74">
        <v>50</v>
      </c>
      <c r="I213" s="74">
        <v>50</v>
      </c>
      <c r="J213" t="s">
        <v>91</v>
      </c>
      <c r="K213" t="s">
        <v>91</v>
      </c>
    </row>
    <row r="214" spans="1:11" ht="12.75">
      <c r="A214" s="90">
        <v>23.7336</v>
      </c>
      <c r="B214" s="10" t="s">
        <v>117</v>
      </c>
      <c r="C214" s="74">
        <v>100</v>
      </c>
      <c r="D214" s="74">
        <v>50</v>
      </c>
      <c r="E214" t="s">
        <v>91</v>
      </c>
      <c r="F214" t="s">
        <v>91</v>
      </c>
      <c r="G214" s="74">
        <v>80</v>
      </c>
      <c r="H214" s="74">
        <v>50</v>
      </c>
      <c r="I214" s="74">
        <v>50</v>
      </c>
      <c r="J214" t="s">
        <v>91</v>
      </c>
      <c r="K214" t="s">
        <v>91</v>
      </c>
    </row>
    <row r="215" spans="1:11" ht="12.75">
      <c r="A215" s="91">
        <v>24.1512</v>
      </c>
      <c r="B215" s="10" t="s">
        <v>117</v>
      </c>
      <c r="C215" s="74">
        <v>90</v>
      </c>
      <c r="D215" s="74">
        <v>50</v>
      </c>
      <c r="E215" t="s">
        <v>91</v>
      </c>
      <c r="F215" t="s">
        <v>91</v>
      </c>
      <c r="G215" s="74">
        <v>80</v>
      </c>
      <c r="H215" s="74">
        <v>50</v>
      </c>
      <c r="I215" s="74">
        <v>50</v>
      </c>
      <c r="J215" t="s">
        <v>91</v>
      </c>
      <c r="K215" t="s">
        <v>91</v>
      </c>
    </row>
    <row r="216" spans="1:11" ht="12.75">
      <c r="A216" s="90">
        <v>24.244</v>
      </c>
      <c r="B216" s="10" t="s">
        <v>117</v>
      </c>
      <c r="C216" s="74">
        <v>90</v>
      </c>
      <c r="D216" s="74">
        <v>50</v>
      </c>
      <c r="E216" t="s">
        <v>91</v>
      </c>
      <c r="F216" t="s">
        <v>91</v>
      </c>
      <c r="G216" s="74">
        <v>70</v>
      </c>
      <c r="H216" s="74">
        <v>50</v>
      </c>
      <c r="I216" s="74">
        <v>50</v>
      </c>
      <c r="J216" t="s">
        <v>91</v>
      </c>
      <c r="K216" t="s">
        <v>91</v>
      </c>
    </row>
    <row r="217" spans="1:11" ht="12.75">
      <c r="A217" s="90">
        <v>24.6152</v>
      </c>
      <c r="B217" s="10" t="s">
        <v>117</v>
      </c>
      <c r="C217" s="74">
        <v>90</v>
      </c>
      <c r="D217" s="74">
        <v>50</v>
      </c>
      <c r="E217" t="s">
        <v>91</v>
      </c>
      <c r="F217" t="s">
        <v>91</v>
      </c>
      <c r="G217" s="74">
        <v>60</v>
      </c>
      <c r="H217" s="74">
        <v>50</v>
      </c>
      <c r="I217" s="74">
        <v>50</v>
      </c>
      <c r="J217" t="s">
        <v>91</v>
      </c>
      <c r="K217" t="s">
        <v>91</v>
      </c>
    </row>
    <row r="218" spans="1:11" ht="12.75">
      <c r="A218" s="91">
        <v>24.777600000000003</v>
      </c>
      <c r="B218" s="10" t="s">
        <v>117</v>
      </c>
      <c r="C218" s="74">
        <v>80</v>
      </c>
      <c r="D218" s="74">
        <v>50</v>
      </c>
      <c r="E218" t="s">
        <v>91</v>
      </c>
      <c r="F218" t="s">
        <v>91</v>
      </c>
      <c r="G218" s="74">
        <v>60</v>
      </c>
      <c r="H218" s="74">
        <v>50</v>
      </c>
      <c r="I218" s="74">
        <v>50</v>
      </c>
      <c r="J218" t="s">
        <v>91</v>
      </c>
      <c r="K218" t="s">
        <v>91</v>
      </c>
    </row>
    <row r="219" spans="1:11" ht="12.75">
      <c r="A219" s="91">
        <v>25.079200000000004</v>
      </c>
      <c r="B219" s="10" t="s">
        <v>117</v>
      </c>
      <c r="C219" s="74">
        <v>70</v>
      </c>
      <c r="D219" s="74">
        <v>50</v>
      </c>
      <c r="E219" t="s">
        <v>91</v>
      </c>
      <c r="F219" t="s">
        <v>91</v>
      </c>
      <c r="G219" s="74">
        <v>60</v>
      </c>
      <c r="H219" s="74">
        <v>50</v>
      </c>
      <c r="I219" s="74">
        <v>50</v>
      </c>
      <c r="J219" t="s">
        <v>91</v>
      </c>
      <c r="K219" t="s">
        <v>91</v>
      </c>
    </row>
    <row r="220" spans="1:11" ht="12.75">
      <c r="A220" s="91">
        <v>25.195200000000003</v>
      </c>
      <c r="B220" s="10" t="s">
        <v>117</v>
      </c>
      <c r="C220" s="74">
        <v>60</v>
      </c>
      <c r="D220" s="74">
        <v>50</v>
      </c>
      <c r="E220" t="s">
        <v>91</v>
      </c>
      <c r="F220" t="s">
        <v>91</v>
      </c>
      <c r="G220" s="74">
        <v>60</v>
      </c>
      <c r="H220" s="74">
        <v>50</v>
      </c>
      <c r="I220" s="74">
        <v>50</v>
      </c>
      <c r="J220" t="s">
        <v>91</v>
      </c>
      <c r="K220" t="s">
        <v>91</v>
      </c>
    </row>
    <row r="221" spans="1:11" ht="12.75">
      <c r="A221" s="90">
        <v>25.2648</v>
      </c>
      <c r="B221" s="10" t="s">
        <v>117</v>
      </c>
      <c r="C221" s="74">
        <v>60</v>
      </c>
      <c r="D221" s="74">
        <v>50</v>
      </c>
      <c r="E221" t="s">
        <v>91</v>
      </c>
      <c r="F221" t="s">
        <v>91</v>
      </c>
      <c r="G221" s="74">
        <v>50</v>
      </c>
      <c r="H221" s="74">
        <v>50</v>
      </c>
      <c r="I221" s="74">
        <v>50</v>
      </c>
      <c r="J221" t="s">
        <v>91</v>
      </c>
      <c r="K221" t="s">
        <v>91</v>
      </c>
    </row>
    <row r="222" spans="1:11" ht="12.75">
      <c r="A222" s="91">
        <v>25.566399999999998</v>
      </c>
      <c r="B222" s="10" t="s">
        <v>117</v>
      </c>
      <c r="C222" s="74">
        <v>50</v>
      </c>
      <c r="D222" s="74">
        <v>50</v>
      </c>
      <c r="E222" t="s">
        <v>91</v>
      </c>
      <c r="F222" t="s">
        <v>91</v>
      </c>
      <c r="G222" s="74">
        <v>50</v>
      </c>
      <c r="H222" s="74">
        <v>50</v>
      </c>
      <c r="I222" s="74">
        <v>50</v>
      </c>
      <c r="J222" t="s">
        <v>91</v>
      </c>
      <c r="K222" t="s">
        <v>91</v>
      </c>
    </row>
    <row r="223" spans="1:11" ht="12.75">
      <c r="A223" s="90">
        <v>26.4944</v>
      </c>
      <c r="B223" s="10" t="s">
        <v>117</v>
      </c>
      <c r="C223" s="74">
        <v>50</v>
      </c>
      <c r="D223" s="74">
        <v>50</v>
      </c>
      <c r="E223" t="s">
        <v>91</v>
      </c>
      <c r="F223" t="s">
        <v>91</v>
      </c>
      <c r="G223" s="74">
        <v>50</v>
      </c>
      <c r="H223" s="74">
        <v>50</v>
      </c>
      <c r="I223" s="74">
        <v>40</v>
      </c>
      <c r="J223" t="s">
        <v>91</v>
      </c>
      <c r="K223" t="s">
        <v>91</v>
      </c>
    </row>
    <row r="224" spans="1:11" ht="12.75">
      <c r="A224" s="90">
        <v>26.564</v>
      </c>
      <c r="B224" s="10" t="s">
        <v>117</v>
      </c>
      <c r="C224" s="74">
        <v>50</v>
      </c>
      <c r="D224" s="74">
        <v>50</v>
      </c>
      <c r="E224" t="s">
        <v>91</v>
      </c>
      <c r="F224" t="s">
        <v>91</v>
      </c>
      <c r="G224" s="74">
        <v>50</v>
      </c>
      <c r="H224" s="74">
        <v>40</v>
      </c>
      <c r="I224" s="74">
        <v>40</v>
      </c>
      <c r="J224" t="s">
        <v>91</v>
      </c>
      <c r="K224" t="s">
        <v>91</v>
      </c>
    </row>
    <row r="225" spans="1:11" ht="12.75">
      <c r="A225" s="91">
        <v>26.6568</v>
      </c>
      <c r="B225" s="10" t="s">
        <v>117</v>
      </c>
      <c r="C225" s="74">
        <v>50</v>
      </c>
      <c r="D225" s="74">
        <v>40</v>
      </c>
      <c r="E225" t="s">
        <v>91</v>
      </c>
      <c r="F225" t="s">
        <v>91</v>
      </c>
      <c r="G225" s="74">
        <v>50</v>
      </c>
      <c r="H225" s="74">
        <v>40</v>
      </c>
      <c r="I225" s="74">
        <v>40</v>
      </c>
      <c r="J225" t="s">
        <v>91</v>
      </c>
      <c r="K225" t="s">
        <v>91</v>
      </c>
    </row>
    <row r="226" spans="1:11" ht="12.75">
      <c r="A226" s="90">
        <v>27.0976</v>
      </c>
      <c r="B226" s="10" t="s">
        <v>117</v>
      </c>
      <c r="C226" s="74">
        <v>50</v>
      </c>
      <c r="D226" s="74">
        <v>40</v>
      </c>
      <c r="E226" t="s">
        <v>91</v>
      </c>
      <c r="F226" t="s">
        <v>91</v>
      </c>
      <c r="G226" s="74">
        <v>40</v>
      </c>
      <c r="H226" s="74">
        <v>40</v>
      </c>
      <c r="I226" s="74">
        <v>40</v>
      </c>
      <c r="J226" t="s">
        <v>91</v>
      </c>
      <c r="K226" t="s">
        <v>91</v>
      </c>
    </row>
    <row r="227" spans="1:11" ht="12.75">
      <c r="A227" s="91">
        <v>27.167200000000005</v>
      </c>
      <c r="B227" s="10" t="s">
        <v>117</v>
      </c>
      <c r="C227" s="74">
        <v>40</v>
      </c>
      <c r="D227" s="74">
        <v>40</v>
      </c>
      <c r="E227" t="s">
        <v>91</v>
      </c>
      <c r="F227" t="s">
        <v>91</v>
      </c>
      <c r="G227" s="74">
        <v>40</v>
      </c>
      <c r="H227" s="74">
        <v>40</v>
      </c>
      <c r="I227" s="74">
        <v>40</v>
      </c>
      <c r="J227" t="s">
        <v>91</v>
      </c>
      <c r="K227" t="s">
        <v>91</v>
      </c>
    </row>
    <row r="228" spans="1:11" ht="12.75">
      <c r="A228" s="91">
        <v>30.809599999999996</v>
      </c>
      <c r="B228" s="10" t="s">
        <v>117</v>
      </c>
      <c r="C228" s="74">
        <v>40</v>
      </c>
      <c r="D228" s="74">
        <v>30</v>
      </c>
      <c r="E228" t="s">
        <v>91</v>
      </c>
      <c r="F228" t="s">
        <v>91</v>
      </c>
      <c r="G228" s="74">
        <v>40</v>
      </c>
      <c r="H228" s="74">
        <v>40</v>
      </c>
      <c r="I228" s="74">
        <v>40</v>
      </c>
      <c r="J228" t="s">
        <v>91</v>
      </c>
      <c r="K228" t="s">
        <v>91</v>
      </c>
    </row>
    <row r="229" spans="1:11" ht="12.75">
      <c r="A229" s="90">
        <v>30.809599999999996</v>
      </c>
      <c r="B229" s="10" t="s">
        <v>117</v>
      </c>
      <c r="C229" s="74">
        <v>40</v>
      </c>
      <c r="D229" s="74">
        <v>30</v>
      </c>
      <c r="E229" t="s">
        <v>91</v>
      </c>
      <c r="F229" t="s">
        <v>91</v>
      </c>
      <c r="G229" s="74">
        <v>40</v>
      </c>
      <c r="H229" s="74">
        <v>30</v>
      </c>
      <c r="I229" s="74">
        <v>40</v>
      </c>
      <c r="J229" t="s">
        <v>91</v>
      </c>
      <c r="K229" t="s">
        <v>91</v>
      </c>
    </row>
    <row r="230" spans="1:11" ht="12.75">
      <c r="A230" s="90">
        <v>30.809599999999996</v>
      </c>
      <c r="B230" s="10" t="s">
        <v>117</v>
      </c>
      <c r="C230" s="74">
        <v>40</v>
      </c>
      <c r="D230" s="74">
        <v>30</v>
      </c>
      <c r="E230" t="s">
        <v>91</v>
      </c>
      <c r="F230" t="s">
        <v>91</v>
      </c>
      <c r="G230" s="74">
        <v>40</v>
      </c>
      <c r="H230" s="74">
        <v>30</v>
      </c>
      <c r="I230" s="74">
        <v>30</v>
      </c>
      <c r="J230" t="s">
        <v>91</v>
      </c>
      <c r="K230" t="s">
        <v>91</v>
      </c>
    </row>
    <row r="231" spans="1:11" ht="12.75">
      <c r="A231" s="90">
        <v>30.8328</v>
      </c>
      <c r="B231" s="10" t="s">
        <v>117</v>
      </c>
      <c r="C231" s="74">
        <v>40</v>
      </c>
      <c r="D231" s="74">
        <v>30</v>
      </c>
      <c r="E231" t="s">
        <v>91</v>
      </c>
      <c r="F231" t="s">
        <v>91</v>
      </c>
      <c r="G231" s="74">
        <v>30</v>
      </c>
      <c r="H231" s="74">
        <v>30</v>
      </c>
      <c r="I231" s="74">
        <v>30</v>
      </c>
      <c r="J231" t="s">
        <v>91</v>
      </c>
      <c r="K231" t="s">
        <v>91</v>
      </c>
    </row>
    <row r="232" spans="1:11" ht="12.75">
      <c r="A232" s="91">
        <v>30.856000000000005</v>
      </c>
      <c r="B232" s="10" t="s">
        <v>117</v>
      </c>
      <c r="C232" s="74">
        <v>30</v>
      </c>
      <c r="D232" s="74">
        <v>30</v>
      </c>
      <c r="E232" t="s">
        <v>91</v>
      </c>
      <c r="F232" t="s">
        <v>91</v>
      </c>
      <c r="G232" s="74">
        <v>30</v>
      </c>
      <c r="H232" s="74">
        <v>30</v>
      </c>
      <c r="I232" s="74">
        <v>30</v>
      </c>
      <c r="J232" t="s">
        <v>91</v>
      </c>
      <c r="K232" t="s">
        <v>91</v>
      </c>
    </row>
    <row r="233" spans="1:11" ht="12.75">
      <c r="A233" s="91">
        <v>36.3312</v>
      </c>
      <c r="B233" s="10" t="s">
        <v>117</v>
      </c>
      <c r="C233" s="74">
        <v>20</v>
      </c>
      <c r="D233" s="74">
        <v>30</v>
      </c>
      <c r="E233" t="s">
        <v>91</v>
      </c>
      <c r="F233" t="s">
        <v>91</v>
      </c>
      <c r="G233" s="74">
        <v>30</v>
      </c>
      <c r="H233" s="74">
        <v>30</v>
      </c>
      <c r="I233" s="74">
        <v>30</v>
      </c>
      <c r="J233" t="s">
        <v>91</v>
      </c>
      <c r="K233" t="s">
        <v>91</v>
      </c>
    </row>
    <row r="234" spans="1:11" ht="12.75">
      <c r="A234" s="91">
        <v>36.3312</v>
      </c>
      <c r="B234" s="10" t="s">
        <v>117</v>
      </c>
      <c r="C234" t="s">
        <v>91</v>
      </c>
      <c r="D234" s="74">
        <v>20</v>
      </c>
      <c r="E234" t="s">
        <v>91</v>
      </c>
      <c r="F234" t="s">
        <v>91</v>
      </c>
      <c r="G234" s="74">
        <v>30</v>
      </c>
      <c r="H234" s="74">
        <v>30</v>
      </c>
      <c r="I234" s="74">
        <v>30</v>
      </c>
      <c r="J234" t="s">
        <v>91</v>
      </c>
      <c r="K234" t="s">
        <v>91</v>
      </c>
    </row>
    <row r="235" spans="1:11" ht="12.75">
      <c r="A235" s="90">
        <v>36.3312</v>
      </c>
      <c r="B235" s="10" t="s">
        <v>117</v>
      </c>
      <c r="C235" t="s">
        <v>91</v>
      </c>
      <c r="D235" t="s">
        <v>91</v>
      </c>
      <c r="E235" t="s">
        <v>91</v>
      </c>
      <c r="F235" t="s">
        <v>91</v>
      </c>
      <c r="G235" s="74">
        <v>20</v>
      </c>
      <c r="H235" s="74">
        <v>30</v>
      </c>
      <c r="I235" s="74">
        <v>30</v>
      </c>
      <c r="J235" t="s">
        <v>91</v>
      </c>
      <c r="K235" t="s">
        <v>91</v>
      </c>
    </row>
    <row r="236" spans="1:11" ht="12.75">
      <c r="A236" s="90">
        <v>36.3312</v>
      </c>
      <c r="B236" s="10" t="s">
        <v>117</v>
      </c>
      <c r="C236" t="s">
        <v>91</v>
      </c>
      <c r="D236" t="s">
        <v>91</v>
      </c>
      <c r="E236" t="s">
        <v>91</v>
      </c>
      <c r="F236" t="s">
        <v>91</v>
      </c>
      <c r="G236" t="s">
        <v>91</v>
      </c>
      <c r="H236" s="74">
        <v>20</v>
      </c>
      <c r="I236" s="74">
        <v>30</v>
      </c>
      <c r="J236" t="s">
        <v>91</v>
      </c>
      <c r="K236" t="s">
        <v>91</v>
      </c>
    </row>
    <row r="237" spans="1:11" ht="12.75">
      <c r="A237" s="90">
        <v>36.3312</v>
      </c>
      <c r="B237" s="10" t="s">
        <v>117</v>
      </c>
      <c r="C237" t="s">
        <v>91</v>
      </c>
      <c r="D237" t="s">
        <v>91</v>
      </c>
      <c r="E237" t="s">
        <v>91</v>
      </c>
      <c r="F237" t="s">
        <v>91</v>
      </c>
      <c r="G237" t="s">
        <v>91</v>
      </c>
      <c r="H237" t="s">
        <v>91</v>
      </c>
      <c r="I237" s="74">
        <v>20</v>
      </c>
      <c r="J237" t="s">
        <v>91</v>
      </c>
      <c r="K237" t="s">
        <v>91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Richard Wales</cp:lastModifiedBy>
  <cp:lastPrinted>2006-08-21T22:59:43Z</cp:lastPrinted>
  <dcterms:created xsi:type="dcterms:W3CDTF">2000-02-23T00:21:02Z</dcterms:created>
  <dcterms:modified xsi:type="dcterms:W3CDTF">2010-05-26T18:46:14Z</dcterms:modified>
  <cp:category/>
  <cp:version/>
  <cp:contentType/>
  <cp:contentStatus/>
</cp:coreProperties>
</file>