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v-dc01\Shared Docs\Forms\CEIR Emission Inventory Forms\"/>
    </mc:Choice>
  </mc:AlternateContent>
  <xr:revisionPtr revIDLastSave="0" documentId="13_ncr:1_{4A5A264F-D109-4E8C-BBE1-AA1EEB79EC60}" xr6:coauthVersionLast="36" xr6:coauthVersionMax="36" xr10:uidLastSave="{00000000-0000-0000-0000-000000000000}"/>
  <bookViews>
    <workbookView xWindow="0" yWindow="0" windowWidth="24855" windowHeight="10440" xr2:uid="{00000000-000D-0000-FFFF-FFFF00000000}"/>
  </bookViews>
  <sheets>
    <sheet name="Abrasive_Blasting" sheetId="1" r:id="rId1"/>
    <sheet name="Flowrate_EmFac" sheetId="3" r:id="rId2"/>
    <sheet name="EMISSION FACTORS" sheetId="2" r:id="rId3"/>
  </sheets>
  <definedNames>
    <definedName name="_xlnm._FilterDatabase" localSheetId="0" hidden="1">Abrasive_Blasting!$BE$29:$BL$29</definedName>
  </definedNames>
  <calcPr calcId="191029"/>
</workbook>
</file>

<file path=xl/calcChain.xml><?xml version="1.0" encoding="utf-8"?>
<calcChain xmlns="http://schemas.openxmlformats.org/spreadsheetml/2006/main">
  <c r="D25" i="3" l="1"/>
  <c r="E25" i="3"/>
  <c r="B25" i="3"/>
  <c r="B28" i="3"/>
  <c r="E32" i="3"/>
  <c r="CA35" i="1"/>
  <c r="AN48" i="1"/>
  <c r="D28" i="3"/>
  <c r="E28" i="3"/>
  <c r="F28" i="3"/>
  <c r="C15" i="3"/>
  <c r="C16" i="3"/>
  <c r="C18" i="3"/>
  <c r="E31" i="3"/>
  <c r="AR35" i="1"/>
  <c r="F25" i="3"/>
  <c r="AN49" i="1"/>
  <c r="CB49" i="1"/>
  <c r="BO37" i="1"/>
  <c r="B24" i="3"/>
  <c r="D24" i="3"/>
  <c r="E24" i="3"/>
  <c r="F24" i="3"/>
  <c r="B26" i="3"/>
  <c r="D26" i="3"/>
  <c r="E26" i="3"/>
  <c r="F26" i="3"/>
  <c r="D27" i="3"/>
  <c r="E27" i="3"/>
  <c r="F27" i="3"/>
  <c r="B29" i="3"/>
  <c r="B27" i="3"/>
  <c r="B4" i="3"/>
  <c r="C17" i="3"/>
  <c r="B9" i="3"/>
  <c r="B7" i="3"/>
  <c r="B5" i="3"/>
  <c r="D8" i="2"/>
  <c r="E12" i="2"/>
  <c r="G8" i="2"/>
  <c r="E10" i="2"/>
  <c r="F10" i="2"/>
  <c r="G10" i="2"/>
  <c r="E11" i="2"/>
  <c r="E9" i="2"/>
  <c r="G9" i="2"/>
  <c r="F9" i="2"/>
  <c r="E8" i="2"/>
  <c r="F8" i="2"/>
  <c r="E7" i="2"/>
  <c r="G7" i="2"/>
  <c r="F7" i="2"/>
  <c r="E16" i="2"/>
  <c r="E15" i="2"/>
  <c r="E14" i="2"/>
  <c r="CB48" i="1"/>
  <c r="BI48" i="1"/>
  <c r="CB50" i="1"/>
  <c r="CB51" i="1"/>
  <c r="CB52" i="1"/>
  <c r="BI50" i="1"/>
  <c r="BI51" i="1"/>
  <c r="BI52" i="1"/>
  <c r="AN50" i="1"/>
  <c r="AN51" i="1"/>
  <c r="AN52" i="1"/>
  <c r="AR38" i="1"/>
  <c r="BI49" i="1"/>
</calcChain>
</file>

<file path=xl/sharedStrings.xml><?xml version="1.0" encoding="utf-8"?>
<sst xmlns="http://schemas.openxmlformats.org/spreadsheetml/2006/main" count="502" uniqueCount="171">
  <si>
    <t>EMISSION</t>
  </si>
  <si>
    <t>FORM</t>
  </si>
  <si>
    <t>YEAR</t>
  </si>
  <si>
    <t>COMPANY NO. |__|__|__|__|   FACILITY NO. |__|__|__|__|__|</t>
  </si>
  <si>
    <t>A.</t>
  </si>
  <si>
    <t>CA</t>
  </si>
  <si>
    <t>-</t>
  </si>
  <si>
    <t>ST.</t>
  </si>
  <si>
    <t>(</t>
  </si>
  <si>
    <t>)</t>
  </si>
  <si>
    <t>B.</t>
  </si>
  <si>
    <t>C.</t>
  </si>
  <si>
    <t>D.</t>
  </si>
  <si>
    <t>F.</t>
  </si>
  <si>
    <t>CERTIFICATION</t>
  </si>
  <si>
    <t>(Please print or type)</t>
  </si>
  <si>
    <t>I, ________________________________ , a responsible official of _______________________________ ,</t>
  </si>
  <si>
    <t>(Name of Official)</t>
  </si>
  <si>
    <t>(Name of Facility)</t>
  </si>
  <si>
    <t>hereby certify, based upon information and belief formed after reasonable inquiry, that the above information</t>
  </si>
  <si>
    <t>is true, accurate and complete.  Executed this ______ day of ____________________ , ___________</t>
  </si>
  <si>
    <t>(Day)</t>
  </si>
  <si>
    <t>(Month)</t>
  </si>
  <si>
    <t>(Year)</t>
  </si>
  <si>
    <t>at ________________________________________________________ .</t>
  </si>
  <si>
    <t>(County and State)</t>
  </si>
  <si>
    <t>(Signature)</t>
  </si>
  <si>
    <t>(Name and Title)</t>
  </si>
  <si>
    <t>AB</t>
  </si>
  <si>
    <t>ABRASIVE BLASTING</t>
  </si>
  <si>
    <t>A</t>
  </si>
  <si>
    <t>pounds per hour</t>
  </si>
  <si>
    <t>lbs/yr</t>
  </si>
  <si>
    <t>tpy</t>
  </si>
  <si>
    <t>PM</t>
  </si>
  <si>
    <t>Source</t>
  </si>
  <si>
    <t>Particle Size</t>
  </si>
  <si>
    <t>Emission Factor</t>
  </si>
  <si>
    <t>Sand blasting of mild steel panels</t>
  </si>
  <si>
    <t>parts, controlled with a fabric filter</t>
  </si>
  <si>
    <t>Abrasive blasting of unspecified metal</t>
  </si>
  <si>
    <t>Total PM</t>
  </si>
  <si>
    <t>PM-10</t>
  </si>
  <si>
    <t>PM-2.5</t>
  </si>
  <si>
    <t xml:space="preserve">5 mph wind speed </t>
  </si>
  <si>
    <t xml:space="preserve">10 mph wind speed </t>
  </si>
  <si>
    <t xml:space="preserve">15 mph wind speed </t>
  </si>
  <si>
    <t>AP-42  -  Table 13.2.6-1 *</t>
  </si>
  <si>
    <t>*</t>
  </si>
  <si>
    <t>www.epa.gov/ttn/chief/ap42/ch13/final/c13s02-6.pdf</t>
  </si>
  <si>
    <t>www.epa.gov/ttn/chief/ap42/ch13/bgdocs/b13s02-6.pdf</t>
  </si>
  <si>
    <t>Website addresses for reference material</t>
  </si>
  <si>
    <t>AP-42</t>
  </si>
  <si>
    <t>AP-42 Background Material</t>
  </si>
  <si>
    <r>
      <t>7.7 mph wind speed</t>
    </r>
    <r>
      <rPr>
        <vertAlign val="superscript"/>
        <sz val="12"/>
        <rFont val="Times New Roman"/>
        <family val="1"/>
      </rPr>
      <t xml:space="preserve"> #</t>
    </r>
  </si>
  <si>
    <t>#</t>
  </si>
  <si>
    <r>
      <t>lb/ ton Abrasive</t>
    </r>
    <r>
      <rPr>
        <vertAlign val="superscript"/>
        <sz val="12"/>
        <rFont val="Times New Roman"/>
        <family val="1"/>
      </rPr>
      <t>##</t>
    </r>
  </si>
  <si>
    <t>##</t>
  </si>
  <si>
    <r>
      <t>Fractionation Value</t>
    </r>
    <r>
      <rPr>
        <vertAlign val="superscript"/>
        <sz val="12"/>
        <rFont val="Times New Roman"/>
        <family val="1"/>
      </rPr>
      <t>##</t>
    </r>
  </si>
  <si>
    <r>
      <t>lb/ 1,000 lb Abrasive</t>
    </r>
    <r>
      <rPr>
        <vertAlign val="superscript"/>
        <sz val="12"/>
        <rFont val="Times New Roman"/>
        <family val="1"/>
      </rPr>
      <t>**</t>
    </r>
  </si>
  <si>
    <t>**</t>
  </si>
  <si>
    <t>1,000 pounds per hour) times the amount of time (minutes or hours) material past through the nozzle.</t>
  </si>
  <si>
    <t>Pound of particulates per amount of abrasive material used.  Usage is the feed rate through the nozzle, (1,000 pounds per minute or</t>
  </si>
  <si>
    <t>Name of Abrasive Blasting Facility</t>
  </si>
  <si>
    <t>Name of Person Filling Out Form</t>
  </si>
  <si>
    <t>Name of Owner/Operator</t>
  </si>
  <si>
    <t>Title</t>
  </si>
  <si>
    <t>Location / Physical Address of Abrasive Blasting Unit</t>
  </si>
  <si>
    <t>Mailing Address</t>
  </si>
  <si>
    <t>City</t>
  </si>
  <si>
    <t>ZIP Code +4</t>
  </si>
  <si>
    <t>Telephone Number</t>
  </si>
  <si>
    <t>FAX Number</t>
  </si>
  <si>
    <t>Email Address</t>
  </si>
  <si>
    <t>District Permit Number</t>
  </si>
  <si>
    <t>Manufacturer of Equipment:</t>
  </si>
  <si>
    <t>Model No.:</t>
  </si>
  <si>
    <t>Control Eff (%).</t>
  </si>
  <si>
    <t>Fabric Filter</t>
  </si>
  <si>
    <t>Vacuum Blaster</t>
  </si>
  <si>
    <t>Drapes</t>
  </si>
  <si>
    <t>Other, Specify</t>
  </si>
  <si>
    <t>Emissions</t>
  </si>
  <si>
    <r>
      <t>PM</t>
    </r>
    <r>
      <rPr>
        <vertAlign val="subscript"/>
        <sz val="16"/>
        <rFont val="Times New Roman"/>
        <family val="1"/>
      </rPr>
      <t>10</t>
    </r>
  </si>
  <si>
    <r>
      <t>PM</t>
    </r>
    <r>
      <rPr>
        <vertAlign val="subscript"/>
        <sz val="16"/>
        <rFont val="Times New Roman"/>
        <family val="1"/>
      </rPr>
      <t>2.5</t>
    </r>
  </si>
  <si>
    <t>Control Efficiency (%)</t>
  </si>
  <si>
    <t>Blast Enclosure</t>
  </si>
  <si>
    <t>Water Curtains</t>
  </si>
  <si>
    <t>Reclaim System</t>
  </si>
  <si>
    <t>Particulate Emission Factors for Abrasive Blasting</t>
  </si>
  <si>
    <t>HARP / CEIDARS</t>
  </si>
  <si>
    <t>C</t>
  </si>
  <si>
    <t xml:space="preserve">CFM @ </t>
  </si>
  <si>
    <t xml:space="preserve"> PSIG</t>
  </si>
  <si>
    <t xml:space="preserve"> </t>
  </si>
  <si>
    <t xml:space="preserve">Plant Air @ </t>
  </si>
  <si>
    <t>Nozzle internal diameter, inches</t>
  </si>
  <si>
    <t>1/8</t>
  </si>
  <si>
    <t>3/16</t>
  </si>
  <si>
    <t>1/4</t>
  </si>
  <si>
    <t>5/16</t>
  </si>
  <si>
    <t>3/8</t>
  </si>
  <si>
    <t>7/16</t>
  </si>
  <si>
    <t>1/2</t>
  </si>
  <si>
    <t>5/8</t>
  </si>
  <si>
    <t>3/4</t>
  </si>
  <si>
    <t>Sand flow rate through nozzled pound per hour (lbs/hr)</t>
  </si>
  <si>
    <t>Nozzle Pressure, psig</t>
  </si>
  <si>
    <t xml:space="preserve">Number of Abrasive-Blasting Nozzle(s) </t>
  </si>
  <si>
    <t>With A Maximum Inside Diameter Of</t>
  </si>
  <si>
    <t>inches</t>
  </si>
  <si>
    <t xml:space="preserve">Abrasive Material Used: </t>
  </si>
  <si>
    <t xml:space="preserve">Sand </t>
  </si>
  <si>
    <t xml:space="preserve">Grit </t>
  </si>
  <si>
    <t xml:space="preserve">Shot </t>
  </si>
  <si>
    <t xml:space="preserve">Plastic Media </t>
  </si>
  <si>
    <t>Other</t>
  </si>
  <si>
    <t>Manufacturer:</t>
  </si>
  <si>
    <t>Material Name:</t>
  </si>
  <si>
    <t>CARB Certified Abrasives (see CARB''s list @ http://www.arb.ca.gov/ba/certabr/eo/08015exa.pdf )</t>
  </si>
  <si>
    <t>Density (lb/ft3):</t>
  </si>
  <si>
    <t>Material flow rate pounds/hour:</t>
  </si>
  <si>
    <t>Yes/No</t>
  </si>
  <si>
    <t>AB-2010-03</t>
  </si>
  <si>
    <t>Compressed Air Maximum Flowrate:</t>
  </si>
  <si>
    <t>PSIG</t>
  </si>
  <si>
    <t>Air pressure at nozzle</t>
  </si>
  <si>
    <t>Nozzle size</t>
  </si>
  <si>
    <t>Inches</t>
  </si>
  <si>
    <t>Number of Nozzles</t>
  </si>
  <si>
    <t>Sand flow rate</t>
  </si>
  <si>
    <t>number</t>
  </si>
  <si>
    <t>Sand</t>
  </si>
  <si>
    <t>Abrasive Information</t>
  </si>
  <si>
    <t>Type</t>
  </si>
  <si>
    <t>Used</t>
  </si>
  <si>
    <t>Default</t>
  </si>
  <si>
    <t>Reported</t>
  </si>
  <si>
    <r>
      <t>Density (lbs/ft</t>
    </r>
    <r>
      <rPr>
        <vertAlign val="superscript"/>
        <sz val="12"/>
        <rFont val="Helv"/>
      </rPr>
      <t>3</t>
    </r>
    <r>
      <rPr>
        <sz val="12"/>
        <rFont val="Helv"/>
      </rPr>
      <t>)</t>
    </r>
  </si>
  <si>
    <t>Largest</t>
  </si>
  <si>
    <t>Grit</t>
  </si>
  <si>
    <t>Shot</t>
  </si>
  <si>
    <t>Plastic Media</t>
  </si>
  <si>
    <t>Name</t>
  </si>
  <si>
    <t>lbs/ton</t>
  </si>
  <si>
    <t>pounds per  hours</t>
  </si>
  <si>
    <t xml:space="preserve">Particulate emission Factor: </t>
  </si>
  <si>
    <t xml:space="preserve">Abrasive flowrate for abrasive used: </t>
  </si>
  <si>
    <t>pounds per ton of abrasive</t>
  </si>
  <si>
    <t xml:space="preserve">Calculated Abrasive Material Feed Rate: </t>
  </si>
  <si>
    <t>lbs/hr</t>
  </si>
  <si>
    <t xml:space="preserve">   Emission Factor</t>
  </si>
  <si>
    <t>lb/ton abrasive</t>
  </si>
  <si>
    <t>Operating Schedule:</t>
  </si>
  <si>
    <t>Max hr/dy</t>
  </si>
  <si>
    <t>Ave hr/day</t>
  </si>
  <si>
    <t>day/ week</t>
  </si>
  <si>
    <t>Wk/yr</t>
  </si>
  <si>
    <t>Actual hours per year</t>
  </si>
  <si>
    <t>Calcualated hours per year</t>
  </si>
  <si>
    <t>tons per year</t>
  </si>
  <si>
    <t>Emission Control Methods with Control Efficiency (%) (check all methods that apply.)</t>
  </si>
  <si>
    <t xml:space="preserve">Method </t>
  </si>
  <si>
    <t>% of time</t>
  </si>
  <si>
    <t>Emission Factors (lb/tpy)</t>
  </si>
  <si>
    <t>Wet Blasting / Hydroblasting (% of time)</t>
  </si>
  <si>
    <t>20_ _</t>
  </si>
  <si>
    <t>Added by AVAQMD</t>
  </si>
  <si>
    <t>Wind speed added by the AVAQMD.  The default wins speed used by the AVAQMD for aggregate processing is 7.7 mph.</t>
  </si>
  <si>
    <t>Emission factor added by AVAQMD</t>
  </si>
  <si>
    <t>SUBMIT THIS COMPLETED FORM TO: ENGINEERING@AVAQMD.CA.GOV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</si>
</sst>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00"/>
    <numFmt numFmtId="166" formatCode="0.0000"/>
    <numFmt numFmtId="167" formatCode="#,##0.000"/>
  </numFmts>
  <fonts count="29" x14ac:knownFonts="1">
    <font>
      <sz val="12"/>
      <name val="Helv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5"/>
      <name val="Helv"/>
    </font>
    <font>
      <sz val="13"/>
      <name val="Helv"/>
    </font>
    <font>
      <sz val="10"/>
      <name val="Helv"/>
    </font>
    <font>
      <b/>
      <sz val="12"/>
      <name val="Times New Roman"/>
      <family val="1"/>
    </font>
    <font>
      <sz val="16"/>
      <name val="Helv"/>
    </font>
    <font>
      <b/>
      <sz val="16"/>
      <name val="Times New Roman"/>
      <family val="1"/>
    </font>
    <font>
      <u/>
      <sz val="9"/>
      <color indexed="12"/>
      <name val="Helv"/>
    </font>
    <font>
      <vertAlign val="superscript"/>
      <sz val="12"/>
      <name val="Times New Roman"/>
      <family val="1"/>
    </font>
    <font>
      <u/>
      <sz val="9"/>
      <color indexed="12"/>
      <name val="Times New Roman"/>
      <family val="1"/>
    </font>
    <font>
      <sz val="14"/>
      <name val="Helv"/>
    </font>
    <font>
      <vertAlign val="subscript"/>
      <sz val="16"/>
      <name val="Times New Roman"/>
      <family val="1"/>
    </font>
    <font>
      <sz val="8"/>
      <name val="Helv"/>
    </font>
    <font>
      <vertAlign val="superscript"/>
      <sz val="12"/>
      <name val="Helv"/>
    </font>
    <font>
      <sz val="12"/>
      <name val="Helv"/>
    </font>
    <font>
      <sz val="20"/>
      <name val="Helv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5">
    <xf numFmtId="164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7" fillId="0" borderId="0" applyNumberFormat="0" applyFill="0" applyBorder="0" applyAlignment="0" applyProtection="0"/>
    <xf numFmtId="164" fontId="25" fillId="0" borderId="0"/>
  </cellStyleXfs>
  <cellXfs count="318">
    <xf numFmtId="164" fontId="0" fillId="0" borderId="0" xfId="0"/>
    <xf numFmtId="164" fontId="4" fillId="0" borderId="1" xfId="0" applyNumberFormat="1" applyFont="1" applyBorder="1" applyProtection="1"/>
    <xf numFmtId="164" fontId="4" fillId="0" borderId="0" xfId="0" applyNumberFormat="1" applyFont="1" applyAlignment="1" applyProtection="1">
      <alignment horizontal="centerContinuous"/>
    </xf>
    <xf numFmtId="164" fontId="5" fillId="0" borderId="0" xfId="0" applyNumberFormat="1" applyFont="1" applyAlignment="1" applyProtection="1">
      <alignment horizontal="left"/>
    </xf>
    <xf numFmtId="164" fontId="4" fillId="0" borderId="2" xfId="0" applyNumberFormat="1" applyFont="1" applyBorder="1" applyProtection="1"/>
    <xf numFmtId="164" fontId="4" fillId="0" borderId="3" xfId="0" applyNumberFormat="1" applyFont="1" applyBorder="1" applyProtection="1"/>
    <xf numFmtId="164" fontId="4" fillId="0" borderId="4" xfId="0" applyNumberFormat="1" applyFont="1" applyBorder="1" applyProtection="1"/>
    <xf numFmtId="164" fontId="4" fillId="0" borderId="0" xfId="0" applyFont="1"/>
    <xf numFmtId="164" fontId="4" fillId="0" borderId="5" xfId="0" applyNumberFormat="1" applyFont="1" applyBorder="1" applyProtection="1"/>
    <xf numFmtId="164" fontId="4" fillId="0" borderId="6" xfId="0" applyNumberFormat="1" applyFont="1" applyBorder="1" applyAlignment="1" applyProtection="1">
      <alignment horizontal="centerContinuous"/>
    </xf>
    <xf numFmtId="164" fontId="4" fillId="0" borderId="7" xfId="0" applyNumberFormat="1" applyFont="1" applyBorder="1" applyAlignment="1" applyProtection="1">
      <alignment horizontal="centerContinuous"/>
    </xf>
    <xf numFmtId="164" fontId="4" fillId="0" borderId="8" xfId="0" applyNumberFormat="1" applyFont="1" applyBorder="1" applyProtection="1"/>
    <xf numFmtId="164" fontId="4" fillId="0" borderId="1" xfId="0" applyNumberFormat="1" applyFont="1" applyBorder="1" applyAlignment="1" applyProtection="1">
      <alignment horizontal="centerContinuous"/>
    </xf>
    <xf numFmtId="164" fontId="4" fillId="0" borderId="9" xfId="0" applyNumberFormat="1" applyFont="1" applyBorder="1" applyProtection="1"/>
    <xf numFmtId="164" fontId="4" fillId="0" borderId="10" xfId="0" applyNumberFormat="1" applyFont="1" applyBorder="1" applyProtection="1"/>
    <xf numFmtId="164" fontId="4" fillId="0" borderId="11" xfId="0" applyNumberFormat="1" applyFont="1" applyBorder="1" applyProtection="1"/>
    <xf numFmtId="164" fontId="4" fillId="0" borderId="12" xfId="0" applyNumberFormat="1" applyFont="1" applyBorder="1" applyProtection="1"/>
    <xf numFmtId="164" fontId="4" fillId="0" borderId="6" xfId="0" applyNumberFormat="1" applyFont="1" applyBorder="1" applyProtection="1"/>
    <xf numFmtId="164" fontId="4" fillId="0" borderId="7" xfId="0" applyNumberFormat="1" applyFont="1" applyBorder="1" applyProtection="1"/>
    <xf numFmtId="164" fontId="4" fillId="0" borderId="13" xfId="0" applyNumberFormat="1" applyFont="1" applyBorder="1" applyProtection="1"/>
    <xf numFmtId="164" fontId="4" fillId="0" borderId="14" xfId="0" applyNumberFormat="1" applyFont="1" applyBorder="1" applyProtection="1"/>
    <xf numFmtId="164" fontId="4" fillId="0" borderId="15" xfId="0" applyNumberFormat="1" applyFont="1" applyBorder="1" applyProtection="1"/>
    <xf numFmtId="164" fontId="4" fillId="0" borderId="16" xfId="0" applyNumberFormat="1" applyFont="1" applyBorder="1" applyProtection="1"/>
    <xf numFmtId="164" fontId="6" fillId="0" borderId="12" xfId="0" applyNumberFormat="1" applyFont="1" applyBorder="1" applyAlignment="1" applyProtection="1">
      <alignment horizontal="centerContinuous"/>
    </xf>
    <xf numFmtId="164" fontId="6" fillId="0" borderId="13" xfId="0" applyNumberFormat="1" applyFont="1" applyBorder="1" applyAlignment="1" applyProtection="1">
      <alignment horizontal="centerContinuous"/>
    </xf>
    <xf numFmtId="164" fontId="8" fillId="0" borderId="0" xfId="0" applyNumberFormat="1" applyFont="1" applyAlignment="1" applyProtection="1">
      <alignment horizontal="centerContinuous"/>
    </xf>
    <xf numFmtId="164" fontId="6" fillId="0" borderId="0" xfId="0" applyNumberFormat="1" applyFont="1" applyAlignment="1" applyProtection="1">
      <alignment horizontal="centerContinuous"/>
    </xf>
    <xf numFmtId="164" fontId="10" fillId="0" borderId="17" xfId="0" applyFont="1" applyBorder="1"/>
    <xf numFmtId="164" fontId="4" fillId="0" borderId="0" xfId="0" applyNumberFormat="1" applyFont="1" applyBorder="1" applyProtection="1"/>
    <xf numFmtId="164" fontId="13" fillId="0" borderId="0" xfId="0" applyFont="1"/>
    <xf numFmtId="164" fontId="10" fillId="0" borderId="0" xfId="0" applyNumberFormat="1" applyFont="1" applyBorder="1" applyAlignment="1" applyProtection="1"/>
    <xf numFmtId="164" fontId="10" fillId="0" borderId="0" xfId="0" applyFont="1" applyBorder="1"/>
    <xf numFmtId="164" fontId="10" fillId="0" borderId="0" xfId="0" applyNumberFormat="1" applyFont="1" applyBorder="1" applyProtection="1"/>
    <xf numFmtId="164" fontId="10" fillId="0" borderId="17" xfId="0" applyNumberFormat="1" applyFont="1" applyBorder="1" applyProtection="1"/>
    <xf numFmtId="164" fontId="0" fillId="0" borderId="0" xfId="0" applyBorder="1"/>
    <xf numFmtId="164" fontId="10" fillId="0" borderId="18" xfId="0" applyNumberFormat="1" applyFont="1" applyBorder="1" applyProtection="1"/>
    <xf numFmtId="164" fontId="10" fillId="0" borderId="19" xfId="0" applyNumberFormat="1" applyFont="1" applyBorder="1" applyProtection="1"/>
    <xf numFmtId="164" fontId="10" fillId="0" borderId="1" xfId="0" applyNumberFormat="1" applyFont="1" applyBorder="1" applyProtection="1"/>
    <xf numFmtId="164" fontId="0" fillId="0" borderId="0" xfId="0" applyAlignment="1">
      <alignment horizontal="centerContinuous"/>
    </xf>
    <xf numFmtId="164" fontId="4" fillId="0" borderId="0" xfId="0" applyNumberFormat="1" applyFont="1" applyBorder="1" applyAlignment="1" applyProtection="1">
      <alignment horizontal="centerContinuous"/>
    </xf>
    <xf numFmtId="164" fontId="0" fillId="0" borderId="18" xfId="0" applyBorder="1"/>
    <xf numFmtId="164" fontId="10" fillId="0" borderId="20" xfId="0" applyNumberFormat="1" applyFont="1" applyBorder="1" applyProtection="1"/>
    <xf numFmtId="164" fontId="10" fillId="0" borderId="20" xfId="0" applyFont="1" applyBorder="1"/>
    <xf numFmtId="164" fontId="10" fillId="0" borderId="21" xfId="0" applyNumberFormat="1" applyFont="1" applyBorder="1" applyProtection="1"/>
    <xf numFmtId="164" fontId="10" fillId="0" borderId="22" xfId="0" applyNumberFormat="1" applyFont="1" applyBorder="1" applyProtection="1"/>
    <xf numFmtId="164" fontId="4" fillId="0" borderId="23" xfId="0" applyNumberFormat="1" applyFont="1" applyBorder="1" applyProtection="1"/>
    <xf numFmtId="164" fontId="4" fillId="0" borderId="20" xfId="0" applyNumberFormat="1" applyFont="1" applyBorder="1" applyProtection="1"/>
    <xf numFmtId="164" fontId="4" fillId="0" borderId="24" xfId="0" applyNumberFormat="1" applyFont="1" applyBorder="1" applyProtection="1"/>
    <xf numFmtId="164" fontId="4" fillId="0" borderId="25" xfId="0" applyNumberFormat="1" applyFont="1" applyBorder="1" applyProtection="1"/>
    <xf numFmtId="164" fontId="4" fillId="0" borderId="26" xfId="0" applyNumberFormat="1" applyFont="1" applyBorder="1" applyProtection="1"/>
    <xf numFmtId="164" fontId="4" fillId="0" borderId="27" xfId="0" applyNumberFormat="1" applyFont="1" applyBorder="1" applyProtection="1"/>
    <xf numFmtId="164" fontId="0" fillId="0" borderId="0" xfId="0" applyAlignment="1">
      <alignment horizontal="left"/>
    </xf>
    <xf numFmtId="164" fontId="10" fillId="0" borderId="0" xfId="0" applyFont="1"/>
    <xf numFmtId="164" fontId="4" fillId="0" borderId="0" xfId="0" applyNumberFormat="1" applyFont="1" applyAlignment="1" applyProtection="1"/>
    <xf numFmtId="164" fontId="4" fillId="0" borderId="0" xfId="0" applyNumberFormat="1" applyFont="1" applyBorder="1" applyAlignment="1" applyProtection="1"/>
    <xf numFmtId="164" fontId="4" fillId="0" borderId="18" xfId="0" applyNumberFormat="1" applyFont="1" applyBorder="1" applyAlignment="1" applyProtection="1"/>
    <xf numFmtId="164" fontId="6" fillId="0" borderId="0" xfId="0" applyNumberFormat="1" applyFont="1" applyBorder="1" applyAlignment="1" applyProtection="1"/>
    <xf numFmtId="164" fontId="4" fillId="0" borderId="17" xfId="0" applyNumberFormat="1" applyFont="1" applyBorder="1" applyProtection="1"/>
    <xf numFmtId="164" fontId="4" fillId="0" borderId="0" xfId="0" applyFont="1" applyAlignment="1"/>
    <xf numFmtId="164" fontId="15" fillId="0" borderId="0" xfId="0" applyFont="1" applyAlignment="1">
      <alignment horizontal="centerContinuous"/>
    </xf>
    <xf numFmtId="164" fontId="2" fillId="0" borderId="0" xfId="0" applyFont="1" applyBorder="1"/>
    <xf numFmtId="164" fontId="4" fillId="0" borderId="1" xfId="0" applyNumberFormat="1" applyFont="1" applyBorder="1" applyAlignment="1" applyProtection="1"/>
    <xf numFmtId="164" fontId="4" fillId="0" borderId="8" xfId="0" applyNumberFormat="1" applyFont="1" applyBorder="1" applyAlignment="1" applyProtection="1"/>
    <xf numFmtId="164" fontId="2" fillId="0" borderId="0" xfId="0" applyFont="1"/>
    <xf numFmtId="164" fontId="0" fillId="0" borderId="22" xfId="0" applyBorder="1"/>
    <xf numFmtId="164" fontId="4" fillId="0" borderId="28" xfId="0" applyNumberFormat="1" applyFont="1" applyBorder="1" applyAlignment="1" applyProtection="1">
      <alignment horizontal="centerContinuous"/>
    </xf>
    <xf numFmtId="164" fontId="4" fillId="0" borderId="19" xfId="0" applyNumberFormat="1" applyFont="1" applyBorder="1" applyAlignment="1" applyProtection="1">
      <alignment horizontal="centerContinuous"/>
    </xf>
    <xf numFmtId="164" fontId="0" fillId="0" borderId="29" xfId="0" applyBorder="1" applyAlignment="1">
      <alignment horizontal="centerContinuous"/>
    </xf>
    <xf numFmtId="164" fontId="7" fillId="0" borderId="18" xfId="0" applyNumberFormat="1" applyFont="1" applyBorder="1" applyAlignment="1" applyProtection="1">
      <alignment horizontal="centerContinuous"/>
    </xf>
    <xf numFmtId="164" fontId="4" fillId="0" borderId="30" xfId="0" applyNumberFormat="1" applyFont="1" applyBorder="1" applyProtection="1"/>
    <xf numFmtId="164" fontId="4" fillId="0" borderId="29" xfId="0" applyNumberFormat="1" applyFont="1" applyBorder="1" applyProtection="1"/>
    <xf numFmtId="164" fontId="4" fillId="0" borderId="31" xfId="0" applyNumberFormat="1" applyFont="1" applyBorder="1" applyProtection="1"/>
    <xf numFmtId="164" fontId="4" fillId="0" borderId="32" xfId="0" applyNumberFormat="1" applyFont="1" applyBorder="1" applyProtection="1"/>
    <xf numFmtId="164" fontId="4" fillId="0" borderId="0" xfId="0" applyNumberFormat="1" applyFont="1" applyAlignment="1" applyProtection="1">
      <alignment horizontal="right"/>
    </xf>
    <xf numFmtId="164" fontId="6" fillId="0" borderId="33" xfId="0" applyNumberFormat="1" applyFont="1" applyBorder="1" applyProtection="1"/>
    <xf numFmtId="164" fontId="10" fillId="0" borderId="0" xfId="0" quotePrefix="1" applyNumberFormat="1" applyFont="1" applyBorder="1" applyProtection="1"/>
    <xf numFmtId="164" fontId="10" fillId="0" borderId="0" xfId="0" applyFont="1" applyBorder="1" applyAlignment="1"/>
    <xf numFmtId="164" fontId="10" fillId="0" borderId="0" xfId="0" quotePrefix="1" applyFont="1" applyBorder="1" applyAlignment="1"/>
    <xf numFmtId="164" fontId="10" fillId="0" borderId="5" xfId="0" applyNumberFormat="1" applyFont="1" applyBorder="1" applyProtection="1"/>
    <xf numFmtId="164" fontId="13" fillId="0" borderId="20" xfId="0" applyFont="1" applyBorder="1"/>
    <xf numFmtId="164" fontId="10" fillId="0" borderId="34" xfId="0" applyNumberFormat="1" applyFont="1" applyBorder="1" applyProtection="1"/>
    <xf numFmtId="164" fontId="13" fillId="0" borderId="34" xfId="0" applyFont="1" applyBorder="1"/>
    <xf numFmtId="164" fontId="6" fillId="0" borderId="18" xfId="0" applyNumberFormat="1" applyFont="1" applyBorder="1" applyProtection="1"/>
    <xf numFmtId="164" fontId="6" fillId="0" borderId="0" xfId="0" applyNumberFormat="1" applyFont="1" applyBorder="1" applyProtection="1"/>
    <xf numFmtId="164" fontId="6" fillId="0" borderId="5" xfId="0" applyNumberFormat="1" applyFont="1" applyBorder="1" applyProtection="1"/>
    <xf numFmtId="164" fontId="6" fillId="0" borderId="17" xfId="0" applyNumberFormat="1" applyFont="1" applyBorder="1" applyProtection="1"/>
    <xf numFmtId="164" fontId="6" fillId="0" borderId="32" xfId="0" applyNumberFormat="1" applyFont="1" applyBorder="1" applyProtection="1"/>
    <xf numFmtId="164" fontId="16" fillId="0" borderId="0" xfId="0" applyFont="1"/>
    <xf numFmtId="164" fontId="6" fillId="0" borderId="0" xfId="0" applyNumberFormat="1" applyFont="1" applyBorder="1" applyAlignment="1" applyProtection="1">
      <alignment horizontal="center"/>
    </xf>
    <xf numFmtId="164" fontId="16" fillId="0" borderId="0" xfId="0" applyFont="1" applyAlignment="1"/>
    <xf numFmtId="164" fontId="6" fillId="0" borderId="19" xfId="0" applyNumberFormat="1" applyFont="1" applyBorder="1" applyProtection="1"/>
    <xf numFmtId="164" fontId="6" fillId="0" borderId="8" xfId="0" applyNumberFormat="1" applyFont="1" applyBorder="1" applyProtection="1"/>
    <xf numFmtId="164" fontId="6" fillId="0" borderId="0" xfId="0" applyFont="1"/>
    <xf numFmtId="164" fontId="10" fillId="0" borderId="20" xfId="0" quotePrefix="1" applyFont="1" applyBorder="1" applyAlignment="1"/>
    <xf numFmtId="164" fontId="10" fillId="0" borderId="20" xfId="0" applyNumberFormat="1" applyFont="1" applyBorder="1" applyAlignment="1" applyProtection="1"/>
    <xf numFmtId="164" fontId="10" fillId="0" borderId="20" xfId="0" applyFont="1" applyBorder="1" applyAlignment="1"/>
    <xf numFmtId="164" fontId="10" fillId="0" borderId="35" xfId="0" applyNumberFormat="1" applyFont="1" applyBorder="1" applyProtection="1"/>
    <xf numFmtId="164" fontId="10" fillId="0" borderId="36" xfId="0" applyFont="1" applyBorder="1" applyAlignment="1"/>
    <xf numFmtId="164" fontId="10" fillId="0" borderId="36" xfId="0" applyNumberFormat="1" applyFont="1" applyBorder="1" applyAlignment="1" applyProtection="1"/>
    <xf numFmtId="164" fontId="13" fillId="0" borderId="36" xfId="0" applyFont="1" applyBorder="1"/>
    <xf numFmtId="164" fontId="13" fillId="0" borderId="36" xfId="0" applyFont="1" applyBorder="1" applyAlignment="1"/>
    <xf numFmtId="164" fontId="10" fillId="0" borderId="36" xfId="0" applyNumberFormat="1" applyFont="1" applyBorder="1" applyAlignment="1" applyProtection="1">
      <alignment horizontal="right"/>
    </xf>
    <xf numFmtId="164" fontId="10" fillId="0" borderId="36" xfId="0" applyNumberFormat="1" applyFont="1" applyBorder="1" applyAlignment="1" applyProtection="1">
      <alignment horizontal="center"/>
    </xf>
    <xf numFmtId="164" fontId="10" fillId="0" borderId="36" xfId="0" applyFont="1" applyBorder="1"/>
    <xf numFmtId="164" fontId="10" fillId="0" borderId="36" xfId="0" quotePrefix="1" applyFont="1" applyBorder="1"/>
    <xf numFmtId="164" fontId="10" fillId="0" borderId="37" xfId="0" applyFont="1" applyBorder="1"/>
    <xf numFmtId="164" fontId="0" fillId="0" borderId="0" xfId="0" applyAlignment="1">
      <alignment horizontal="center"/>
    </xf>
    <xf numFmtId="164" fontId="2" fillId="0" borderId="38" xfId="0" applyFont="1" applyBorder="1" applyAlignment="1">
      <alignment horizontal="center"/>
    </xf>
    <xf numFmtId="164" fontId="2" fillId="0" borderId="39" xfId="0" applyFont="1" applyBorder="1"/>
    <xf numFmtId="164" fontId="2" fillId="0" borderId="39" xfId="0" applyFont="1" applyBorder="1" applyAlignment="1">
      <alignment horizontal="right"/>
    </xf>
    <xf numFmtId="164" fontId="2" fillId="0" borderId="40" xfId="0" applyFont="1" applyBorder="1"/>
    <xf numFmtId="164" fontId="2" fillId="0" borderId="41" xfId="0" applyFont="1" applyBorder="1" applyAlignment="1">
      <alignment horizontal="center"/>
    </xf>
    <xf numFmtId="164" fontId="2" fillId="0" borderId="42" xfId="0" applyFont="1" applyBorder="1" applyAlignment="1">
      <alignment horizontal="center"/>
    </xf>
    <xf numFmtId="164" fontId="2" fillId="0" borderId="43" xfId="0" applyFont="1" applyBorder="1" applyAlignment="1">
      <alignment horizontal="center"/>
    </xf>
    <xf numFmtId="164" fontId="2" fillId="0" borderId="44" xfId="0" applyFont="1" applyBorder="1"/>
    <xf numFmtId="164" fontId="2" fillId="0" borderId="45" xfId="0" applyFont="1" applyBorder="1"/>
    <xf numFmtId="164" fontId="2" fillId="0" borderId="46" xfId="0" applyFont="1" applyBorder="1" applyAlignment="1">
      <alignment horizontal="center"/>
    </xf>
    <xf numFmtId="164" fontId="2" fillId="0" borderId="47" xfId="0" applyFont="1" applyBorder="1"/>
    <xf numFmtId="164" fontId="2" fillId="0" borderId="48" xfId="0" applyFont="1" applyBorder="1" applyAlignment="1">
      <alignment horizontal="center"/>
    </xf>
    <xf numFmtId="164" fontId="8" fillId="0" borderId="30" xfId="0" applyNumberFormat="1" applyFont="1" applyBorder="1" applyAlignment="1" applyProtection="1">
      <alignment horizontal="centerContinuous"/>
    </xf>
    <xf numFmtId="164" fontId="18" fillId="0" borderId="0" xfId="1" applyNumberFormat="1" applyAlignment="1" applyProtection="1"/>
    <xf numFmtId="164" fontId="18" fillId="0" borderId="0" xfId="1" applyNumberFormat="1" applyFont="1" applyAlignment="1" applyProtection="1"/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2" fillId="0" borderId="49" xfId="0" applyFont="1" applyBorder="1" applyAlignment="1">
      <alignment horizontal="center"/>
    </xf>
    <xf numFmtId="164" fontId="2" fillId="0" borderId="50" xfId="0" applyFont="1" applyBorder="1" applyAlignment="1">
      <alignment horizontal="center"/>
    </xf>
    <xf numFmtId="164" fontId="2" fillId="0" borderId="51" xfId="0" applyFont="1" applyBorder="1"/>
    <xf numFmtId="164" fontId="2" fillId="0" borderId="52" xfId="0" applyFont="1" applyBorder="1"/>
    <xf numFmtId="164" fontId="2" fillId="0" borderId="49" xfId="0" applyFont="1" applyBorder="1"/>
    <xf numFmtId="164" fontId="2" fillId="0" borderId="53" xfId="0" applyFont="1" applyBorder="1"/>
    <xf numFmtId="164" fontId="2" fillId="0" borderId="54" xfId="0" applyFont="1" applyBorder="1"/>
    <xf numFmtId="164" fontId="2" fillId="0" borderId="55" xfId="0" applyFont="1" applyBorder="1" applyAlignment="1">
      <alignment horizontal="center"/>
    </xf>
    <xf numFmtId="164" fontId="2" fillId="0" borderId="56" xfId="0" applyFont="1" applyBorder="1" applyAlignment="1">
      <alignment horizontal="center"/>
    </xf>
    <xf numFmtId="165" fontId="2" fillId="0" borderId="57" xfId="0" applyNumberFormat="1" applyFont="1" applyBorder="1" applyAlignment="1">
      <alignment horizontal="center"/>
    </xf>
    <xf numFmtId="165" fontId="2" fillId="0" borderId="56" xfId="0" applyNumberFormat="1" applyFont="1" applyBorder="1" applyAlignment="1">
      <alignment horizontal="center"/>
    </xf>
    <xf numFmtId="165" fontId="2" fillId="0" borderId="58" xfId="0" applyNumberFormat="1" applyFont="1" applyBorder="1" applyAlignment="1">
      <alignment horizontal="center"/>
    </xf>
    <xf numFmtId="164" fontId="2" fillId="0" borderId="58" xfId="0" applyFont="1" applyBorder="1" applyAlignment="1">
      <alignment horizontal="center"/>
    </xf>
    <xf numFmtId="165" fontId="2" fillId="0" borderId="59" xfId="0" applyNumberFormat="1" applyFont="1" applyBorder="1" applyAlignment="1">
      <alignment horizontal="center"/>
    </xf>
    <xf numFmtId="164" fontId="2" fillId="0" borderId="60" xfId="0" applyFont="1" applyBorder="1"/>
    <xf numFmtId="164" fontId="2" fillId="0" borderId="61" xfId="0" applyFont="1" applyBorder="1" applyAlignment="1">
      <alignment horizontal="center"/>
    </xf>
    <xf numFmtId="164" fontId="2" fillId="0" borderId="62" xfId="0" applyFont="1" applyBorder="1"/>
    <xf numFmtId="164" fontId="2" fillId="0" borderId="63" xfId="0" applyFont="1" applyBorder="1"/>
    <xf numFmtId="164" fontId="2" fillId="0" borderId="64" xfId="0" applyFont="1" applyBorder="1" applyAlignment="1">
      <alignment horizontal="center"/>
    </xf>
    <xf numFmtId="164" fontId="2" fillId="0" borderId="65" xfId="0" applyFont="1" applyBorder="1" applyAlignment="1">
      <alignment horizontal="center"/>
    </xf>
    <xf numFmtId="164" fontId="2" fillId="0" borderId="66" xfId="0" applyFont="1" applyBorder="1" applyAlignment="1">
      <alignment horizontal="center"/>
    </xf>
    <xf numFmtId="164" fontId="2" fillId="0" borderId="67" xfId="0" applyFont="1" applyBorder="1" applyAlignment="1">
      <alignment horizontal="center"/>
    </xf>
    <xf numFmtId="165" fontId="2" fillId="0" borderId="64" xfId="0" applyNumberFormat="1" applyFont="1" applyBorder="1" applyAlignment="1">
      <alignment horizontal="center"/>
    </xf>
    <xf numFmtId="165" fontId="2" fillId="0" borderId="6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2" fillId="0" borderId="64" xfId="0" applyNumberFormat="1" applyFont="1" applyBorder="1" applyAlignment="1">
      <alignment horizontal="center"/>
    </xf>
    <xf numFmtId="164" fontId="19" fillId="0" borderId="0" xfId="0" applyFont="1" applyAlignment="1">
      <alignment horizontal="right"/>
    </xf>
    <xf numFmtId="164" fontId="20" fillId="0" borderId="0" xfId="1" applyNumberFormat="1" applyFont="1" applyAlignment="1" applyProtection="1"/>
    <xf numFmtId="164" fontId="2" fillId="0" borderId="0" xfId="1" applyNumberFormat="1" applyFont="1" applyAlignment="1" applyProtection="1"/>
    <xf numFmtId="164" fontId="3" fillId="0" borderId="5" xfId="0" applyNumberFormat="1" applyFont="1" applyBorder="1" applyProtection="1"/>
    <xf numFmtId="164" fontId="3" fillId="0" borderId="0" xfId="0" applyNumberFormat="1" applyFont="1" applyBorder="1" applyProtection="1"/>
    <xf numFmtId="164" fontId="3" fillId="0" borderId="18" xfId="0" applyNumberFormat="1" applyFont="1" applyBorder="1" applyAlignment="1" applyProtection="1">
      <alignment horizontal="left"/>
    </xf>
    <xf numFmtId="164" fontId="3" fillId="0" borderId="0" xfId="0" applyFont="1" applyBorder="1"/>
    <xf numFmtId="164" fontId="21" fillId="0" borderId="0" xfId="0" applyFont="1"/>
    <xf numFmtId="164" fontId="3" fillId="0" borderId="1" xfId="0" applyNumberFormat="1" applyFont="1" applyBorder="1" applyProtection="1"/>
    <xf numFmtId="164" fontId="3" fillId="0" borderId="8" xfId="0" applyNumberFormat="1" applyFont="1" applyBorder="1" applyProtection="1"/>
    <xf numFmtId="164" fontId="3" fillId="0" borderId="0" xfId="0" applyFont="1"/>
    <xf numFmtId="164" fontId="3" fillId="0" borderId="18" xfId="0" applyNumberFormat="1" applyFont="1" applyBorder="1" applyProtection="1"/>
    <xf numFmtId="164" fontId="3" fillId="0" borderId="19" xfId="0" applyNumberFormat="1" applyFont="1" applyBorder="1" applyProtection="1"/>
    <xf numFmtId="164" fontId="3" fillId="0" borderId="33" xfId="0" applyNumberFormat="1" applyFont="1" applyBorder="1" applyProtection="1"/>
    <xf numFmtId="164" fontId="3" fillId="0" borderId="17" xfId="0" applyNumberFormat="1" applyFont="1" applyBorder="1" applyProtection="1"/>
    <xf numFmtId="164" fontId="3" fillId="0" borderId="32" xfId="0" applyNumberFormat="1" applyFont="1" applyBorder="1" applyProtection="1"/>
    <xf numFmtId="164" fontId="3" fillId="0" borderId="18" xfId="0" applyNumberFormat="1" applyFont="1" applyBorder="1" applyAlignment="1" applyProtection="1"/>
    <xf numFmtId="164" fontId="3" fillId="0" borderId="0" xfId="0" applyFont="1" applyAlignment="1"/>
    <xf numFmtId="164" fontId="3" fillId="0" borderId="0" xfId="0" applyNumberFormat="1" applyFont="1" applyBorder="1" applyAlignment="1" applyProtection="1"/>
    <xf numFmtId="164" fontId="3" fillId="0" borderId="0" xfId="0" applyFont="1" applyBorder="1" applyAlignment="1"/>
    <xf numFmtId="164" fontId="3" fillId="0" borderId="0" xfId="0" quotePrefix="1" applyFont="1" applyAlignment="1"/>
    <xf numFmtId="164" fontId="3" fillId="0" borderId="19" xfId="0" applyNumberFormat="1" applyFont="1" applyBorder="1" applyAlignment="1" applyProtection="1"/>
    <xf numFmtId="164" fontId="3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center"/>
    </xf>
    <xf numFmtId="164" fontId="3" fillId="0" borderId="18" xfId="0" applyFont="1" applyBorder="1" applyAlignment="1"/>
    <xf numFmtId="164" fontId="3" fillId="0" borderId="19" xfId="0" applyFont="1" applyBorder="1" applyAlignment="1"/>
    <xf numFmtId="164" fontId="3" fillId="0" borderId="18" xfId="0" applyNumberFormat="1" applyFont="1" applyBorder="1" applyAlignment="1" applyProtection="1">
      <alignment horizontal="center"/>
    </xf>
    <xf numFmtId="164" fontId="3" fillId="0" borderId="19" xfId="0" applyNumberFormat="1" applyFont="1" applyBorder="1" applyAlignment="1" applyProtection="1">
      <alignment horizontal="center"/>
    </xf>
    <xf numFmtId="164" fontId="21" fillId="0" borderId="0" xfId="0" applyFont="1" applyBorder="1" applyAlignment="1"/>
    <xf numFmtId="164" fontId="6" fillId="0" borderId="0" xfId="0" applyFont="1" applyAlignment="1"/>
    <xf numFmtId="164" fontId="6" fillId="0" borderId="0" xfId="0" applyFont="1" applyBorder="1" applyAlignment="1"/>
    <xf numFmtId="164" fontId="6" fillId="0" borderId="1" xfId="0" applyNumberFormat="1" applyFont="1" applyBorder="1" applyProtection="1"/>
    <xf numFmtId="164" fontId="3" fillId="0" borderId="0" xfId="0" quotePrefix="1" applyNumberFormat="1" applyFont="1" applyBorder="1" applyProtection="1"/>
    <xf numFmtId="164" fontId="6" fillId="0" borderId="0" xfId="0" applyNumberFormat="1" applyFont="1" applyBorder="1" applyAlignment="1" applyProtection="1">
      <alignment horizontal="right"/>
    </xf>
    <xf numFmtId="164" fontId="6" fillId="0" borderId="0" xfId="0" quotePrefix="1" applyNumberFormat="1" applyFont="1" applyBorder="1" applyProtection="1"/>
    <xf numFmtId="164" fontId="21" fillId="0" borderId="0" xfId="0" applyFont="1" applyBorder="1"/>
    <xf numFmtId="164" fontId="4" fillId="2" borderId="0" xfId="0" applyNumberFormat="1" applyFont="1" applyFill="1" applyAlignment="1" applyProtection="1">
      <alignment horizontal="centerContinuous"/>
    </xf>
    <xf numFmtId="164" fontId="4" fillId="2" borderId="0" xfId="0" applyNumberFormat="1" applyFont="1" applyFill="1" applyAlignment="1" applyProtection="1">
      <alignment horizontal="centerContinuous"/>
      <protection locked="0"/>
    </xf>
    <xf numFmtId="164" fontId="4" fillId="0" borderId="0" xfId="0" applyNumberFormat="1" applyFont="1" applyAlignment="1" applyProtection="1">
      <alignment horizontal="centerContinuous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" fontId="7" fillId="2" borderId="13" xfId="0" applyNumberFormat="1" applyFont="1" applyFill="1" applyBorder="1" applyAlignment="1" applyProtection="1">
      <alignment horizontal="centerContinuous"/>
      <protection locked="0"/>
    </xf>
    <xf numFmtId="164" fontId="4" fillId="2" borderId="0" xfId="0" applyNumberFormat="1" applyFont="1" applyFill="1" applyBorder="1" applyAlignment="1" applyProtection="1">
      <alignment horizontal="centerContinuous"/>
      <protection locked="0"/>
    </xf>
    <xf numFmtId="164" fontId="0" fillId="2" borderId="0" xfId="0" applyFill="1" applyAlignment="1" applyProtection="1">
      <alignment horizontal="centerContinuous"/>
      <protection locked="0"/>
    </xf>
    <xf numFmtId="164" fontId="4" fillId="2" borderId="19" xfId="0" applyNumberFormat="1" applyFont="1" applyFill="1" applyBorder="1" applyAlignment="1" applyProtection="1">
      <alignment horizontal="centerContinuous"/>
      <protection locked="0"/>
    </xf>
    <xf numFmtId="164" fontId="0" fillId="0" borderId="39" xfId="0" applyBorder="1" applyAlignment="1">
      <alignment horizontal="center"/>
    </xf>
    <xf numFmtId="164" fontId="0" fillId="0" borderId="39" xfId="0" applyBorder="1"/>
    <xf numFmtId="164" fontId="0" fillId="0" borderId="39" xfId="0" quotePrefix="1" applyBorder="1" applyAlignment="1">
      <alignment horizontal="center"/>
    </xf>
    <xf numFmtId="3" fontId="0" fillId="0" borderId="39" xfId="0" applyNumberFormat="1" applyBorder="1"/>
    <xf numFmtId="164" fontId="3" fillId="0" borderId="0" xfId="0" applyFont="1" applyFill="1" applyBorder="1" applyAlignment="1" applyProtection="1">
      <protection locked="0"/>
    </xf>
    <xf numFmtId="164" fontId="21" fillId="0" borderId="0" xfId="0" applyFont="1" applyFill="1" applyBorder="1"/>
    <xf numFmtId="164" fontId="3" fillId="0" borderId="0" xfId="0" applyFont="1" applyFill="1" applyBorder="1" applyAlignment="1"/>
    <xf numFmtId="164" fontId="0" fillId="0" borderId="0" xfId="0" applyAlignment="1">
      <alignment horizontal="right"/>
    </xf>
    <xf numFmtId="164" fontId="0" fillId="3" borderId="0" xfId="0" applyFill="1" applyAlignment="1">
      <alignment horizontal="center"/>
    </xf>
    <xf numFmtId="166" fontId="0" fillId="0" borderId="0" xfId="0" applyNumberFormat="1" applyFill="1" applyAlignment="1">
      <alignment horizontal="left"/>
    </xf>
    <xf numFmtId="167" fontId="0" fillId="0" borderId="0" xfId="0" applyNumberFormat="1" applyFill="1" applyBorder="1"/>
    <xf numFmtId="166" fontId="0" fillId="3" borderId="0" xfId="0" applyNumberFormat="1" applyFill="1" applyAlignment="1">
      <alignment horizontal="center"/>
    </xf>
    <xf numFmtId="164" fontId="0" fillId="4" borderId="0" xfId="0" applyFill="1" applyAlignment="1">
      <alignment horizontal="center"/>
    </xf>
    <xf numFmtId="2" fontId="0" fillId="0" borderId="0" xfId="0" applyNumberFormat="1"/>
    <xf numFmtId="2" fontId="0" fillId="0" borderId="39" xfId="0" applyNumberFormat="1" applyBorder="1"/>
    <xf numFmtId="164" fontId="0" fillId="3" borderId="39" xfId="0" applyFill="1" applyBorder="1" applyAlignment="1">
      <alignment horizontal="center"/>
    </xf>
    <xf numFmtId="2" fontId="0" fillId="3" borderId="39" xfId="0" applyNumberFormat="1" applyFill="1" applyBorder="1" applyAlignment="1">
      <alignment horizontal="center"/>
    </xf>
    <xf numFmtId="2" fontId="0" fillId="4" borderId="39" xfId="0" applyNumberFormat="1" applyFill="1" applyBorder="1"/>
    <xf numFmtId="2" fontId="0" fillId="4" borderId="0" xfId="0" applyNumberFormat="1" applyFill="1"/>
    <xf numFmtId="165" fontId="0" fillId="4" borderId="0" xfId="0" applyNumberFormat="1" applyFill="1"/>
    <xf numFmtId="164" fontId="3" fillId="0" borderId="0" xfId="0" applyFont="1" applyFill="1" applyAlignment="1"/>
    <xf numFmtId="164" fontId="3" fillId="2" borderId="17" xfId="0" applyNumberFormat="1" applyFont="1" applyFill="1" applyBorder="1" applyAlignment="1" applyProtection="1"/>
    <xf numFmtId="164" fontId="6" fillId="2" borderId="13" xfId="0" applyNumberFormat="1" applyFont="1" applyFill="1" applyBorder="1" applyAlignment="1" applyProtection="1">
      <alignment horizontal="centerContinuous"/>
    </xf>
    <xf numFmtId="164" fontId="0" fillId="2" borderId="0" xfId="0" applyFill="1" applyAlignment="1">
      <alignment horizontal="centerContinuous"/>
    </xf>
    <xf numFmtId="164" fontId="4" fillId="2" borderId="0" xfId="0" applyNumberFormat="1" applyFont="1" applyFill="1" applyBorder="1" applyAlignment="1" applyProtection="1">
      <alignment horizontal="centerContinuous"/>
    </xf>
    <xf numFmtId="164" fontId="9" fillId="2" borderId="0" xfId="0" applyNumberFormat="1" applyFont="1" applyFill="1" applyBorder="1" applyAlignment="1" applyProtection="1">
      <alignment horizontal="centerContinuous"/>
    </xf>
    <xf numFmtId="164" fontId="4" fillId="2" borderId="1" xfId="0" applyNumberFormat="1" applyFont="1" applyFill="1" applyBorder="1" applyAlignment="1" applyProtection="1">
      <alignment horizontal="centerContinuous"/>
    </xf>
    <xf numFmtId="164" fontId="4" fillId="2" borderId="18" xfId="0" applyNumberFormat="1" applyFont="1" applyFill="1" applyBorder="1" applyAlignment="1" applyProtection="1">
      <alignment horizontal="centerContinuous"/>
    </xf>
    <xf numFmtId="164" fontId="0" fillId="2" borderId="0" xfId="0" applyFill="1" applyBorder="1" applyAlignment="1">
      <alignment horizontal="centerContinuous"/>
    </xf>
    <xf numFmtId="164" fontId="4" fillId="2" borderId="18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left"/>
    </xf>
    <xf numFmtId="164" fontId="11" fillId="2" borderId="0" xfId="0" applyNumberFormat="1" applyFont="1" applyFill="1" applyBorder="1" applyProtection="1"/>
    <xf numFmtId="164" fontId="12" fillId="2" borderId="0" xfId="0" applyFont="1" applyFill="1"/>
    <xf numFmtId="164" fontId="11" fillId="2" borderId="0" xfId="0" applyNumberFormat="1" applyFont="1" applyFill="1" applyProtection="1"/>
    <xf numFmtId="164" fontId="6" fillId="2" borderId="0" xfId="0" applyNumberFormat="1" applyFont="1" applyFill="1" applyProtection="1"/>
    <xf numFmtId="164" fontId="10" fillId="2" borderId="0" xfId="0" applyNumberFormat="1" applyFont="1" applyFill="1" applyProtection="1"/>
    <xf numFmtId="164" fontId="3" fillId="2" borderId="0" xfId="0" applyNumberFormat="1" applyFont="1" applyFill="1" applyProtection="1"/>
    <xf numFmtId="164" fontId="4" fillId="2" borderId="0" xfId="0" applyNumberFormat="1" applyFont="1" applyFill="1" applyProtection="1"/>
    <xf numFmtId="164" fontId="4" fillId="2" borderId="0" xfId="0" applyNumberFormat="1" applyFont="1" applyFill="1" applyBorder="1" applyProtection="1"/>
    <xf numFmtId="164" fontId="4" fillId="2" borderId="0" xfId="0" applyFont="1" applyFill="1"/>
    <xf numFmtId="164" fontId="4" fillId="2" borderId="1" xfId="0" applyNumberFormat="1" applyFont="1" applyFill="1" applyBorder="1" applyProtection="1"/>
    <xf numFmtId="164" fontId="4" fillId="2" borderId="0" xfId="0" applyNumberFormat="1" applyFont="1" applyFill="1" applyBorder="1" applyAlignment="1" applyProtection="1">
      <alignment horizontal="left"/>
    </xf>
    <xf numFmtId="164" fontId="0" fillId="2" borderId="0" xfId="0" applyFill="1"/>
    <xf numFmtId="164" fontId="14" fillId="2" borderId="0" xfId="0" applyFont="1" applyFill="1" applyAlignment="1"/>
    <xf numFmtId="164" fontId="4" fillId="2" borderId="0" xfId="0" applyNumberFormat="1" applyFont="1" applyFill="1" applyAlignment="1" applyProtection="1"/>
    <xf numFmtId="164" fontId="0" fillId="2" borderId="0" xfId="0" applyFill="1" applyAlignment="1"/>
    <xf numFmtId="164" fontId="2" fillId="2" borderId="0" xfId="0" applyFont="1" applyFill="1"/>
    <xf numFmtId="164" fontId="4" fillId="2" borderId="0" xfId="0" applyNumberFormat="1" applyFont="1" applyFill="1" applyBorder="1" applyAlignment="1" applyProtection="1"/>
    <xf numFmtId="164" fontId="4" fillId="2" borderId="0" xfId="0" applyFont="1" applyFill="1" applyAlignment="1"/>
    <xf numFmtId="164" fontId="4" fillId="2" borderId="1" xfId="0" applyNumberFormat="1" applyFont="1" applyFill="1" applyBorder="1" applyAlignment="1" applyProtection="1"/>
    <xf numFmtId="164" fontId="11" fillId="2" borderId="0" xfId="0" applyNumberFormat="1" applyFont="1" applyFill="1" applyAlignment="1" applyProtection="1">
      <alignment horizontal="centerContinuous"/>
    </xf>
    <xf numFmtId="164" fontId="6" fillId="2" borderId="0" xfId="0" applyNumberFormat="1" applyFont="1" applyFill="1" applyAlignment="1" applyProtection="1">
      <alignment horizontal="centerContinuous"/>
    </xf>
    <xf numFmtId="164" fontId="10" fillId="2" borderId="0" xfId="0" applyNumberFormat="1" applyFont="1" applyFill="1" applyAlignment="1" applyProtection="1">
      <alignment horizontal="centerContinuous"/>
    </xf>
    <xf numFmtId="164" fontId="3" fillId="2" borderId="0" xfId="0" applyNumberFormat="1" applyFont="1" applyFill="1" applyAlignment="1" applyProtection="1">
      <alignment horizontal="centerContinuous"/>
    </xf>
    <xf numFmtId="164" fontId="14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4" fillId="2" borderId="18" xfId="0" applyNumberFormat="1" applyFont="1" applyFill="1" applyBorder="1" applyAlignment="1" applyProtection="1"/>
    <xf numFmtId="164" fontId="11" fillId="2" borderId="17" xfId="0" applyNumberFormat="1" applyFont="1" applyFill="1" applyBorder="1" applyAlignment="1" applyProtection="1"/>
    <xf numFmtId="164" fontId="6" fillId="2" borderId="17" xfId="0" applyNumberFormat="1" applyFont="1" applyFill="1" applyBorder="1" applyAlignment="1" applyProtection="1"/>
    <xf numFmtId="164" fontId="6" fillId="2" borderId="0" xfId="0" applyNumberFormat="1" applyFont="1" applyFill="1" applyBorder="1" applyAlignment="1" applyProtection="1"/>
    <xf numFmtId="164" fontId="10" fillId="2" borderId="0" xfId="0" applyNumberFormat="1" applyFont="1" applyFill="1" applyBorder="1" applyAlignment="1" applyProtection="1"/>
    <xf numFmtId="164" fontId="10" fillId="2" borderId="17" xfId="0" applyNumberFormat="1" applyFont="1" applyFill="1" applyBorder="1" applyAlignment="1" applyProtection="1"/>
    <xf numFmtId="164" fontId="4" fillId="2" borderId="17" xfId="0" applyNumberFormat="1" applyFont="1" applyFill="1" applyBorder="1" applyAlignment="1" applyProtection="1"/>
    <xf numFmtId="164" fontId="4" fillId="2" borderId="17" xfId="0" applyNumberFormat="1" applyFont="1" applyFill="1" applyBorder="1" applyProtection="1"/>
    <xf numFmtId="164" fontId="4" fillId="2" borderId="17" xfId="0" applyFont="1" applyFill="1" applyBorder="1"/>
    <xf numFmtId="164" fontId="4" fillId="2" borderId="17" xfId="0" applyNumberFormat="1" applyFont="1" applyFill="1" applyBorder="1" applyAlignment="1" applyProtection="1">
      <alignment horizontal="centerContinuous"/>
    </xf>
    <xf numFmtId="164" fontId="4" fillId="2" borderId="18" xfId="0" applyFont="1" applyFill="1" applyBorder="1"/>
    <xf numFmtId="2" fontId="3" fillId="4" borderId="17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4" fontId="3" fillId="2" borderId="17" xfId="0" applyFont="1" applyFill="1" applyBorder="1" applyAlignment="1" applyProtection="1">
      <alignment horizontal="center"/>
      <protection locked="0"/>
    </xf>
    <xf numFmtId="2" fontId="3" fillId="4" borderId="68" xfId="0" applyNumberFormat="1" applyFont="1" applyFill="1" applyBorder="1" applyAlignment="1">
      <alignment horizontal="center"/>
    </xf>
    <xf numFmtId="2" fontId="6" fillId="4" borderId="68" xfId="0" applyNumberFormat="1" applyFont="1" applyFill="1" applyBorder="1" applyAlignment="1">
      <alignment horizontal="center"/>
    </xf>
    <xf numFmtId="164" fontId="3" fillId="2" borderId="69" xfId="0" applyNumberFormat="1" applyFont="1" applyFill="1" applyBorder="1" applyAlignment="1" applyProtection="1">
      <alignment horizontal="center"/>
      <protection locked="0"/>
    </xf>
    <xf numFmtId="164" fontId="3" fillId="2" borderId="70" xfId="0" applyNumberFormat="1" applyFont="1" applyFill="1" applyBorder="1" applyAlignment="1" applyProtection="1">
      <alignment horizontal="center"/>
      <protection locked="0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64" fontId="3" fillId="2" borderId="68" xfId="0" applyNumberFormat="1" applyFont="1" applyFill="1" applyBorder="1" applyAlignment="1" applyProtection="1">
      <alignment horizontal="center"/>
      <protection locked="0"/>
    </xf>
    <xf numFmtId="164" fontId="3" fillId="2" borderId="32" xfId="0" applyNumberFormat="1" applyFont="1" applyFill="1" applyBorder="1" applyAlignment="1" applyProtection="1">
      <alignment horizontal="center"/>
      <protection locked="0"/>
    </xf>
    <xf numFmtId="164" fontId="3" fillId="2" borderId="68" xfId="0" applyNumberFormat="1" applyFont="1" applyFill="1" applyBorder="1" applyAlignment="1" applyProtection="1">
      <protection locked="0"/>
    </xf>
    <xf numFmtId="2" fontId="3" fillId="4" borderId="68" xfId="0" applyNumberFormat="1" applyFont="1" applyFill="1" applyBorder="1" applyAlignment="1" applyProtection="1">
      <alignment horizontal="center"/>
    </xf>
    <xf numFmtId="2" fontId="3" fillId="4" borderId="17" xfId="0" applyNumberFormat="1" applyFont="1" applyFill="1" applyBorder="1" applyAlignment="1" applyProtection="1">
      <alignment horizontal="center"/>
    </xf>
    <xf numFmtId="164" fontId="3" fillId="2" borderId="17" xfId="0" applyNumberFormat="1" applyFont="1" applyFill="1" applyBorder="1" applyAlignment="1" applyProtection="1"/>
    <xf numFmtId="164" fontId="6" fillId="0" borderId="0" xfId="0" applyFont="1" applyAlignment="1">
      <alignment horizontal="center"/>
    </xf>
    <xf numFmtId="164" fontId="3" fillId="2" borderId="17" xfId="0" applyNumberFormat="1" applyFont="1" applyFill="1" applyBorder="1" applyAlignment="1" applyProtection="1">
      <protection locked="0"/>
    </xf>
    <xf numFmtId="164" fontId="6" fillId="0" borderId="0" xfId="0" applyFont="1" applyBorder="1" applyAlignment="1">
      <alignment horizontal="center"/>
    </xf>
    <xf numFmtId="164" fontId="10" fillId="2" borderId="17" xfId="0" applyNumberFormat="1" applyFont="1" applyFill="1" applyBorder="1" applyAlignment="1" applyProtection="1">
      <protection locked="0"/>
    </xf>
    <xf numFmtId="164" fontId="10" fillId="2" borderId="17" xfId="0" applyNumberFormat="1" applyFont="1" applyFill="1" applyBorder="1" applyAlignment="1" applyProtection="1">
      <alignment horizontal="center"/>
      <protection locked="0"/>
    </xf>
    <xf numFmtId="164" fontId="0" fillId="2" borderId="17" xfId="0" applyFill="1" applyBorder="1" applyAlignment="1" applyProtection="1">
      <protection locked="0"/>
    </xf>
    <xf numFmtId="164" fontId="6" fillId="2" borderId="69" xfId="0" applyNumberFormat="1" applyFont="1" applyFill="1" applyBorder="1" applyAlignment="1" applyProtection="1">
      <alignment horizontal="center" vertical="center"/>
      <protection locked="0"/>
    </xf>
    <xf numFmtId="164" fontId="6" fillId="2" borderId="68" xfId="0" applyNumberFormat="1" applyFont="1" applyFill="1" applyBorder="1" applyAlignment="1" applyProtection="1">
      <alignment horizontal="center" vertical="center"/>
      <protection locked="0"/>
    </xf>
    <xf numFmtId="164" fontId="6" fillId="2" borderId="70" xfId="0" applyNumberFormat="1" applyFont="1" applyFill="1" applyBorder="1" applyAlignment="1" applyProtection="1">
      <alignment horizontal="center" vertical="center"/>
      <protection locked="0"/>
    </xf>
    <xf numFmtId="164" fontId="6" fillId="2" borderId="69" xfId="0" applyNumberFormat="1" applyFont="1" applyFill="1" applyBorder="1" applyAlignment="1" applyProtection="1">
      <alignment horizontal="center" vertical="justify"/>
      <protection locked="0"/>
    </xf>
    <xf numFmtId="164" fontId="6" fillId="2" borderId="68" xfId="0" applyNumberFormat="1" applyFont="1" applyFill="1" applyBorder="1" applyAlignment="1" applyProtection="1">
      <alignment horizontal="center" vertical="justify"/>
      <protection locked="0"/>
    </xf>
    <xf numFmtId="164" fontId="6" fillId="2" borderId="70" xfId="0" applyNumberFormat="1" applyFont="1" applyFill="1" applyBorder="1" applyAlignment="1" applyProtection="1">
      <alignment horizontal="center" vertical="justify"/>
      <protection locked="0"/>
    </xf>
    <xf numFmtId="164" fontId="17" fillId="0" borderId="69" xfId="0" applyFont="1" applyBorder="1" applyAlignment="1">
      <alignment horizontal="center" vertical="justify"/>
    </xf>
    <xf numFmtId="164" fontId="17" fillId="0" borderId="68" xfId="0" applyFont="1" applyBorder="1" applyAlignment="1">
      <alignment horizontal="center" vertical="justify"/>
    </xf>
    <xf numFmtId="164" fontId="17" fillId="0" borderId="70" xfId="0" applyFont="1" applyBorder="1" applyAlignment="1">
      <alignment horizontal="center" vertical="justify"/>
    </xf>
    <xf numFmtId="164" fontId="6" fillId="0" borderId="69" xfId="0" applyNumberFormat="1" applyFont="1" applyBorder="1" applyAlignment="1" applyProtection="1">
      <alignment horizontal="center" vertical="justify"/>
    </xf>
    <xf numFmtId="164" fontId="6" fillId="0" borderId="68" xfId="0" applyNumberFormat="1" applyFont="1" applyBorder="1" applyAlignment="1" applyProtection="1">
      <alignment horizontal="center" vertical="justify"/>
    </xf>
    <xf numFmtId="164" fontId="6" fillId="0" borderId="70" xfId="0" applyNumberFormat="1" applyFont="1" applyBorder="1" applyAlignment="1" applyProtection="1">
      <alignment horizontal="center" vertical="justify"/>
    </xf>
    <xf numFmtId="164" fontId="3" fillId="2" borderId="68" xfId="0" applyFont="1" applyFill="1" applyBorder="1" applyAlignment="1" applyProtection="1">
      <alignment horizontal="center"/>
      <protection locked="0"/>
    </xf>
    <xf numFmtId="164" fontId="3" fillId="4" borderId="17" xfId="0" applyNumberFormat="1" applyFont="1" applyFill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0" fillId="4" borderId="39" xfId="0" applyNumberFormat="1" applyFill="1" applyBorder="1" applyAlignment="1">
      <alignment horizontal="center"/>
    </xf>
    <xf numFmtId="164" fontId="0" fillId="0" borderId="39" xfId="0" applyBorder="1" applyAlignment="1">
      <alignment horizontal="center" vertical="top" wrapText="1"/>
    </xf>
    <xf numFmtId="164" fontId="0" fillId="0" borderId="39" xfId="0" applyBorder="1" applyAlignment="1">
      <alignment horizontal="center"/>
    </xf>
    <xf numFmtId="164" fontId="0" fillId="0" borderId="0" xfId="0" applyAlignment="1">
      <alignment horizontal="center"/>
    </xf>
    <xf numFmtId="164" fontId="0" fillId="3" borderId="0" xfId="0" applyFill="1" applyAlignment="1"/>
    <xf numFmtId="164" fontId="0" fillId="0" borderId="39" xfId="0" applyFill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67" xfId="0" applyFont="1" applyBorder="1" applyAlignment="1">
      <alignment horizontal="center"/>
    </xf>
    <xf numFmtId="164" fontId="2" fillId="0" borderId="50" xfId="0" applyFont="1" applyBorder="1" applyAlignment="1">
      <alignment horizontal="center"/>
    </xf>
    <xf numFmtId="164" fontId="8" fillId="0" borderId="71" xfId="0" applyFont="1" applyBorder="1" applyAlignment="1">
      <alignment horizontal="center"/>
    </xf>
    <xf numFmtId="164" fontId="8" fillId="0" borderId="72" xfId="0" applyFont="1" applyBorder="1" applyAlignment="1">
      <alignment horizontal="center"/>
    </xf>
    <xf numFmtId="164" fontId="8" fillId="0" borderId="73" xfId="0" applyFont="1" applyBorder="1" applyAlignment="1">
      <alignment horizontal="center"/>
    </xf>
    <xf numFmtId="164" fontId="6" fillId="0" borderId="74" xfId="0" applyFont="1" applyBorder="1" applyAlignment="1">
      <alignment horizontal="center"/>
    </xf>
    <xf numFmtId="164" fontId="6" fillId="0" borderId="34" xfId="0" applyFont="1" applyBorder="1" applyAlignment="1">
      <alignment horizontal="center"/>
    </xf>
    <xf numFmtId="164" fontId="6" fillId="0" borderId="67" xfId="0" applyFont="1" applyBorder="1" applyAlignment="1">
      <alignment horizontal="center"/>
    </xf>
    <xf numFmtId="164" fontId="6" fillId="0" borderId="50" xfId="0" applyFont="1" applyBorder="1" applyAlignment="1">
      <alignment horizontal="center"/>
    </xf>
    <xf numFmtId="164" fontId="26" fillId="0" borderId="0" xfId="0" applyFont="1"/>
    <xf numFmtId="0" fontId="28" fillId="0" borderId="0" xfId="2" applyFont="1"/>
  </cellXfs>
  <cellStyles count="5">
    <cellStyle name="Hyperlink" xfId="1" builtinId="8"/>
    <cellStyle name="Hyperlink 2" xfId="3" xr:uid="{00000000-0005-0000-0000-000031000000}"/>
    <cellStyle name="Normal" xfId="0" builtinId="0"/>
    <cellStyle name="Normal 2" xfId="4" xr:uid="{00000000-0005-0000-0000-000005000000}"/>
    <cellStyle name="Normal 3" xfId="2" xr:uid="{00000000-0005-0000-0000-00003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pa.gov/ttn/chief/ap42/ch13/bgdocs/b13s02-6.pdf" TargetMode="External"/><Relationship Id="rId1" Type="http://schemas.openxmlformats.org/officeDocument/2006/relationships/hyperlink" Target="http://www.epa.gov/ttn/chief/ap42/ch13/final/c13s02-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DG73"/>
  <sheetViews>
    <sheetView showGridLines="0" tabSelected="1" topLeftCell="A43" zoomScale="75" workbookViewId="0">
      <selection activeCell="A73" sqref="A73:G73"/>
    </sheetView>
  </sheetViews>
  <sheetFormatPr defaultColWidth="9.77734375" defaultRowHeight="15.75" x14ac:dyDescent="0.25"/>
  <cols>
    <col min="1" max="111" width="1" customWidth="1"/>
  </cols>
  <sheetData>
    <row r="1" spans="1:111" ht="4.5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6"/>
      <c r="DE1" s="7"/>
      <c r="DF1" s="7"/>
      <c r="DG1" s="7"/>
    </row>
    <row r="2" spans="1:111" ht="5.0999999999999996" customHeight="1" x14ac:dyDescent="0.25">
      <c r="A2" s="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11"/>
      <c r="DE2" s="7"/>
      <c r="DF2" s="7"/>
      <c r="DG2" s="7"/>
    </row>
    <row r="3" spans="1:111" ht="21.95" customHeight="1" x14ac:dyDescent="0.4">
      <c r="A3" s="8"/>
      <c r="B3" s="28"/>
      <c r="C3" s="28"/>
      <c r="D3" s="28"/>
      <c r="E3" s="23" t="s">
        <v>0</v>
      </c>
      <c r="F3" s="9"/>
      <c r="G3" s="9"/>
      <c r="H3" s="9"/>
      <c r="I3" s="9"/>
      <c r="J3" s="9"/>
      <c r="K3" s="9"/>
      <c r="L3" s="9"/>
      <c r="M3" s="9"/>
      <c r="N3" s="9"/>
      <c r="O3" s="9"/>
      <c r="P3" s="67"/>
      <c r="Q3" s="65"/>
      <c r="R3" s="119" t="s">
        <v>90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23" t="s">
        <v>1</v>
      </c>
      <c r="CR3" s="9"/>
      <c r="CS3" s="9"/>
      <c r="CT3" s="67"/>
      <c r="CU3" s="9"/>
      <c r="CV3" s="9"/>
      <c r="CW3" s="9"/>
      <c r="CX3" s="9"/>
      <c r="CY3" s="9"/>
      <c r="CZ3" s="9"/>
      <c r="DA3" s="9"/>
      <c r="DB3" s="9"/>
      <c r="DC3" s="10"/>
      <c r="DD3" s="11"/>
      <c r="DE3" s="7"/>
      <c r="DF3" s="7"/>
      <c r="DG3" s="7"/>
    </row>
    <row r="4" spans="1:111" ht="24" customHeight="1" x14ac:dyDescent="0.4">
      <c r="A4" s="8"/>
      <c r="B4" s="28"/>
      <c r="C4" s="28"/>
      <c r="D4" s="28"/>
      <c r="E4" s="24" t="s">
        <v>2</v>
      </c>
      <c r="F4" s="2"/>
      <c r="G4" s="2"/>
      <c r="H4" s="2"/>
      <c r="I4" s="2"/>
      <c r="J4" s="2"/>
      <c r="K4" s="2"/>
      <c r="L4" s="2"/>
      <c r="M4" s="2"/>
      <c r="N4" s="2"/>
      <c r="O4" s="39"/>
      <c r="P4" s="38"/>
      <c r="Q4" s="66"/>
      <c r="R4" s="25" t="s">
        <v>29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55"/>
      <c r="CR4" s="53"/>
      <c r="CS4" s="54"/>
      <c r="CT4" s="53"/>
      <c r="CU4" s="53"/>
      <c r="CV4" s="53"/>
      <c r="CW4" s="53"/>
      <c r="CX4" s="53"/>
      <c r="CY4" s="53"/>
      <c r="CZ4" s="53"/>
      <c r="DA4" s="53"/>
      <c r="DB4" s="53"/>
      <c r="DC4" s="61"/>
      <c r="DD4" s="11"/>
      <c r="DE4" s="7"/>
      <c r="DF4" s="7"/>
      <c r="DG4" s="7"/>
    </row>
    <row r="5" spans="1:111" ht="27.95" customHeight="1" x14ac:dyDescent="0.45">
      <c r="A5" s="8"/>
      <c r="B5" s="28"/>
      <c r="C5" s="28"/>
      <c r="D5" s="28"/>
      <c r="E5" s="193" t="s">
        <v>166</v>
      </c>
      <c r="F5" s="187"/>
      <c r="G5" s="187"/>
      <c r="H5" s="187"/>
      <c r="I5" s="187"/>
      <c r="J5" s="187"/>
      <c r="K5" s="187"/>
      <c r="L5" s="187"/>
      <c r="M5" s="187"/>
      <c r="N5" s="187"/>
      <c r="O5" s="194"/>
      <c r="P5" s="195"/>
      <c r="Q5" s="196"/>
      <c r="R5" s="26" t="s">
        <v>3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8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2"/>
      <c r="CJ5" s="2"/>
      <c r="CK5" s="2"/>
      <c r="CL5" s="2"/>
      <c r="CM5" s="2"/>
      <c r="CN5" s="2"/>
      <c r="CO5" s="2"/>
      <c r="CP5" s="2"/>
      <c r="CQ5" s="68" t="s">
        <v>28</v>
      </c>
      <c r="CR5" s="2"/>
      <c r="CS5" s="39"/>
      <c r="CT5" s="38"/>
      <c r="CU5" s="2"/>
      <c r="CV5" s="2"/>
      <c r="CW5" s="2"/>
      <c r="CX5" s="2"/>
      <c r="CY5" s="2"/>
      <c r="CZ5" s="2"/>
      <c r="DA5" s="2"/>
      <c r="DB5" s="2"/>
      <c r="DC5" s="12"/>
      <c r="DD5" s="11"/>
      <c r="DE5" s="7"/>
      <c r="DF5" s="7"/>
      <c r="DG5" s="7"/>
    </row>
    <row r="6" spans="1:111" ht="3" customHeight="1" thickBot="1" x14ac:dyDescent="0.3">
      <c r="A6" s="8"/>
      <c r="B6" s="28"/>
      <c r="C6" s="28"/>
      <c r="D6" s="28"/>
      <c r="E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64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8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50"/>
      <c r="DD6" s="11"/>
      <c r="DE6" s="7"/>
      <c r="DF6" s="7"/>
      <c r="DG6" s="7"/>
    </row>
    <row r="7" spans="1:111" ht="9.9499999999999993" customHeight="1" thickTop="1" x14ac:dyDescent="0.25">
      <c r="A7" s="8"/>
      <c r="B7" s="69"/>
      <c r="C7" s="70"/>
      <c r="D7" s="71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8"/>
      <c r="DD7" s="11"/>
      <c r="DE7" s="7"/>
      <c r="DF7" s="7"/>
      <c r="DG7" s="7"/>
    </row>
    <row r="8" spans="1:111" ht="21" customHeight="1" x14ac:dyDescent="0.3">
      <c r="A8" s="8"/>
      <c r="B8" s="74" t="s">
        <v>4</v>
      </c>
      <c r="C8" s="33"/>
      <c r="D8" s="72"/>
      <c r="E8" s="40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32"/>
      <c r="BA8" s="32"/>
      <c r="BB8" s="32"/>
      <c r="BC8" s="32"/>
      <c r="BD8" s="32"/>
      <c r="BE8" s="32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32"/>
      <c r="DC8" s="37"/>
      <c r="DD8" s="11"/>
      <c r="DE8" s="7"/>
      <c r="DF8" s="7"/>
      <c r="DG8" s="7"/>
    </row>
    <row r="9" spans="1:111" ht="2.1" customHeight="1" x14ac:dyDescent="0.25">
      <c r="A9" s="8"/>
      <c r="B9" s="28"/>
      <c r="C9" s="28"/>
      <c r="D9" s="28"/>
      <c r="E9" s="4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7"/>
      <c r="DD9" s="11"/>
      <c r="DE9" s="7"/>
      <c r="DF9" s="7"/>
      <c r="DG9" s="7"/>
    </row>
    <row r="10" spans="1:111" s="157" customFormat="1" ht="15.95" customHeight="1" x14ac:dyDescent="0.35">
      <c r="A10" s="153"/>
      <c r="B10" s="154"/>
      <c r="C10" s="154"/>
      <c r="D10" s="154"/>
      <c r="E10" s="155"/>
      <c r="F10" s="156" t="s">
        <v>63</v>
      </c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 t="s">
        <v>64</v>
      </c>
      <c r="BG10" s="154"/>
      <c r="BH10" s="154"/>
      <c r="BI10" s="154"/>
      <c r="BK10" s="154"/>
      <c r="BL10" s="154"/>
      <c r="BM10" s="154"/>
      <c r="BN10" s="154"/>
      <c r="BO10" s="154"/>
      <c r="BP10" s="154"/>
      <c r="DB10" s="154"/>
      <c r="DC10" s="158"/>
      <c r="DD10" s="159"/>
      <c r="DE10" s="160"/>
      <c r="DF10" s="160"/>
      <c r="DG10" s="160"/>
    </row>
    <row r="11" spans="1:111" ht="21" customHeight="1" x14ac:dyDescent="0.25">
      <c r="A11" s="8"/>
      <c r="B11" s="28"/>
      <c r="C11" s="28"/>
      <c r="D11" s="28"/>
      <c r="E11" s="35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32"/>
      <c r="BA11" s="32"/>
      <c r="BB11" s="32"/>
      <c r="BC11" s="32"/>
      <c r="BD11" s="32"/>
      <c r="BE11" s="32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32"/>
      <c r="DC11" s="37"/>
      <c r="DD11" s="11"/>
      <c r="DE11" s="7"/>
      <c r="DF11" s="7"/>
      <c r="DG11" s="7"/>
    </row>
    <row r="12" spans="1:111" ht="2.1" customHeight="1" x14ac:dyDescent="0.25">
      <c r="A12" s="8"/>
      <c r="B12" s="28"/>
      <c r="C12" s="28"/>
      <c r="D12" s="28"/>
      <c r="E12" s="35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7"/>
      <c r="DD12" s="11"/>
      <c r="DE12" s="7"/>
      <c r="DF12" s="7"/>
      <c r="DG12" s="7"/>
    </row>
    <row r="13" spans="1:111" s="157" customFormat="1" ht="15.95" customHeight="1" x14ac:dyDescent="0.35">
      <c r="A13" s="153"/>
      <c r="B13" s="154"/>
      <c r="C13" s="154"/>
      <c r="D13" s="154"/>
      <c r="E13" s="161"/>
      <c r="F13" s="154" t="s">
        <v>65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 t="s">
        <v>66</v>
      </c>
      <c r="BG13" s="156"/>
      <c r="BH13" s="156"/>
      <c r="BI13" s="156"/>
      <c r="BK13" s="156"/>
      <c r="BL13" s="156"/>
      <c r="DB13" s="154"/>
      <c r="DC13" s="158"/>
      <c r="DD13" s="159"/>
      <c r="DE13" s="160"/>
      <c r="DF13" s="160"/>
      <c r="DG13" s="160"/>
    </row>
    <row r="14" spans="1:111" ht="21" customHeight="1" x14ac:dyDescent="0.25">
      <c r="A14" s="8"/>
      <c r="B14" s="28"/>
      <c r="C14" s="28"/>
      <c r="D14" s="28"/>
      <c r="E14" s="35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32"/>
      <c r="BA14" s="32"/>
      <c r="BB14" s="32"/>
      <c r="BC14" s="32"/>
      <c r="BD14" s="32"/>
      <c r="BE14" s="32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32"/>
      <c r="DC14" s="37"/>
      <c r="DD14" s="11"/>
      <c r="DE14" s="7"/>
      <c r="DF14" s="7"/>
      <c r="DG14" s="7"/>
    </row>
    <row r="15" spans="1:111" ht="1.5" customHeight="1" x14ac:dyDescent="0.25">
      <c r="A15" s="8"/>
      <c r="B15" s="28"/>
      <c r="C15" s="28"/>
      <c r="D15" s="28"/>
      <c r="E15" s="35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1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7"/>
      <c r="DD15" s="11"/>
      <c r="DE15" s="7"/>
      <c r="DF15" s="7"/>
      <c r="DG15" s="7"/>
    </row>
    <row r="16" spans="1:111" s="157" customFormat="1" ht="15.95" customHeight="1" x14ac:dyDescent="0.35">
      <c r="A16" s="153"/>
      <c r="B16" s="154"/>
      <c r="C16" s="154"/>
      <c r="D16" s="154"/>
      <c r="E16" s="161"/>
      <c r="F16" s="154" t="s">
        <v>67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 t="s">
        <v>68</v>
      </c>
      <c r="BG16" s="154"/>
      <c r="BH16" s="156"/>
      <c r="BI16" s="154"/>
      <c r="DA16" s="154"/>
      <c r="DB16" s="154"/>
      <c r="DC16" s="158"/>
      <c r="DD16" s="159"/>
      <c r="DE16" s="160"/>
      <c r="DF16" s="160"/>
      <c r="DG16" s="160"/>
    </row>
    <row r="17" spans="1:111" ht="21" customHeight="1" x14ac:dyDescent="0.25">
      <c r="A17" s="8"/>
      <c r="B17" s="28"/>
      <c r="C17" s="28"/>
      <c r="D17" s="28"/>
      <c r="E17" s="35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G17" s="33" t="s">
        <v>5</v>
      </c>
      <c r="AH17" s="33"/>
      <c r="AI17" s="33"/>
      <c r="AJ17" s="32"/>
      <c r="AK17" s="281"/>
      <c r="AL17" s="281"/>
      <c r="AM17" s="281"/>
      <c r="AN17" s="281"/>
      <c r="AO17" s="281"/>
      <c r="AP17" s="281"/>
      <c r="AQ17" s="281"/>
      <c r="AR17" s="281"/>
      <c r="AS17" s="281"/>
      <c r="AT17" s="33" t="s">
        <v>6</v>
      </c>
      <c r="AU17" s="281"/>
      <c r="AV17" s="281"/>
      <c r="AW17" s="281"/>
      <c r="AX17" s="281"/>
      <c r="AY17" s="281"/>
      <c r="AZ17" s="32"/>
      <c r="BA17" s="32"/>
      <c r="BB17" s="32"/>
      <c r="BC17" s="32"/>
      <c r="BD17" s="32"/>
      <c r="BE17" s="32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32"/>
      <c r="CH17" s="281"/>
      <c r="CI17" s="281"/>
      <c r="CJ17" s="281"/>
      <c r="CK17" s="281"/>
      <c r="CL17" s="34"/>
      <c r="CM17" s="281"/>
      <c r="CN17" s="281"/>
      <c r="CO17" s="281"/>
      <c r="CP17" s="281"/>
      <c r="CQ17" s="281"/>
      <c r="CR17" s="281"/>
      <c r="CS17" s="281"/>
      <c r="CT17" s="281"/>
      <c r="CU17" s="281"/>
      <c r="CV17" s="33" t="s">
        <v>6</v>
      </c>
      <c r="CW17" s="281"/>
      <c r="CX17" s="281"/>
      <c r="CY17" s="281"/>
      <c r="CZ17" s="281"/>
      <c r="DA17" s="281"/>
      <c r="DB17" s="31"/>
      <c r="DC17" s="37"/>
      <c r="DD17" s="11"/>
      <c r="DE17" s="7"/>
      <c r="DF17" s="7"/>
      <c r="DG17" s="7"/>
    </row>
    <row r="18" spans="1:111" ht="2.1" customHeight="1" x14ac:dyDescent="0.25">
      <c r="A18" s="8"/>
      <c r="B18" s="28"/>
      <c r="C18" s="28"/>
      <c r="D18" s="28"/>
      <c r="E18" s="35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4"/>
      <c r="AX18" s="34"/>
      <c r="AY18" s="34"/>
      <c r="AZ18" s="32"/>
      <c r="BA18" s="32"/>
      <c r="BB18" s="32"/>
      <c r="BC18" s="32"/>
      <c r="BD18" s="32"/>
      <c r="BE18" s="32"/>
      <c r="BF18" s="32"/>
      <c r="BG18" s="32"/>
      <c r="BH18" s="32"/>
      <c r="BI18" s="31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4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4"/>
      <c r="CZ18" s="34"/>
      <c r="DA18" s="34"/>
      <c r="DB18" s="31"/>
      <c r="DC18" s="37"/>
      <c r="DD18" s="11"/>
      <c r="DE18" s="7"/>
      <c r="DF18" s="7"/>
      <c r="DG18" s="7"/>
    </row>
    <row r="19" spans="1:111" s="157" customFormat="1" ht="15.95" customHeight="1" x14ac:dyDescent="0.35">
      <c r="A19" s="153"/>
      <c r="B19" s="154"/>
      <c r="C19" s="154"/>
      <c r="D19" s="154"/>
      <c r="E19" s="161"/>
      <c r="F19" s="154" t="s">
        <v>69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G19" s="154" t="s">
        <v>7</v>
      </c>
      <c r="AH19" s="154"/>
      <c r="AI19" s="154"/>
      <c r="AJ19" s="154"/>
      <c r="AK19" s="154" t="s">
        <v>70</v>
      </c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Z19" s="154"/>
      <c r="BA19" s="154"/>
      <c r="BB19" s="154"/>
      <c r="BC19" s="154"/>
      <c r="BD19" s="154"/>
      <c r="BE19" s="154"/>
      <c r="BF19" s="154" t="s">
        <v>69</v>
      </c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G19" s="154" t="s">
        <v>7</v>
      </c>
      <c r="CH19" s="154"/>
      <c r="CI19" s="154"/>
      <c r="CJ19" s="154"/>
      <c r="CL19" s="154"/>
      <c r="CM19" s="154" t="s">
        <v>70</v>
      </c>
      <c r="CN19" s="154"/>
      <c r="CO19" s="154"/>
      <c r="CP19" s="154"/>
      <c r="DC19" s="162"/>
      <c r="DD19" s="159"/>
      <c r="DE19" s="160"/>
      <c r="DF19" s="160"/>
      <c r="DG19" s="160"/>
    </row>
    <row r="20" spans="1:111" ht="21" customHeight="1" x14ac:dyDescent="0.25">
      <c r="A20" s="8"/>
      <c r="B20" s="28"/>
      <c r="C20" s="28"/>
      <c r="D20" s="28"/>
      <c r="E20" s="35"/>
      <c r="F20" s="33" t="s">
        <v>8</v>
      </c>
      <c r="G20" s="282"/>
      <c r="H20" s="282"/>
      <c r="I20" s="282"/>
      <c r="J20" s="282"/>
      <c r="K20" s="282"/>
      <c r="L20" s="33" t="s">
        <v>9</v>
      </c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I20" s="27" t="s">
        <v>8</v>
      </c>
      <c r="AJ20" s="282"/>
      <c r="AK20" s="282"/>
      <c r="AL20" s="282"/>
      <c r="AM20" s="282"/>
      <c r="AN20" s="282"/>
      <c r="AO20" s="27" t="s">
        <v>9</v>
      </c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1"/>
      <c r="CN20" s="281"/>
      <c r="CO20" s="281"/>
      <c r="CP20" s="281"/>
      <c r="CQ20" s="281"/>
      <c r="CR20" s="281"/>
      <c r="CS20" s="281"/>
      <c r="CT20" s="281"/>
      <c r="CU20" s="281"/>
      <c r="CV20" s="281"/>
      <c r="CW20" s="281"/>
      <c r="CX20" s="281"/>
      <c r="CY20" s="281"/>
      <c r="CZ20" s="281"/>
      <c r="DA20" s="281"/>
      <c r="DC20" s="36"/>
      <c r="DD20" s="11"/>
      <c r="DE20" s="7"/>
      <c r="DF20" s="7"/>
      <c r="DG20" s="7"/>
    </row>
    <row r="21" spans="1:111" ht="2.1" customHeight="1" x14ac:dyDescent="0.25">
      <c r="A21" s="8"/>
      <c r="B21" s="28"/>
      <c r="C21" s="28"/>
      <c r="D21" s="28"/>
      <c r="E21" s="35"/>
      <c r="F21" s="32"/>
      <c r="G21" s="32"/>
      <c r="H21" s="32"/>
      <c r="I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I21" s="31"/>
      <c r="AJ21" s="31"/>
      <c r="AK21" s="31"/>
      <c r="AL21" s="31"/>
      <c r="AM21" s="31"/>
      <c r="AN21" s="31"/>
      <c r="AO21" s="31"/>
      <c r="AR21" s="31"/>
      <c r="AS21" s="31"/>
      <c r="AT21" s="31"/>
      <c r="AU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M21" s="31"/>
      <c r="BN21" s="32"/>
      <c r="BO21" s="32"/>
      <c r="DC21" s="36"/>
      <c r="DD21" s="11"/>
      <c r="DE21" s="7"/>
      <c r="DF21" s="7"/>
      <c r="DG21" s="7"/>
    </row>
    <row r="22" spans="1:111" s="157" customFormat="1" ht="15.95" customHeight="1" x14ac:dyDescent="0.35">
      <c r="A22" s="153"/>
      <c r="B22" s="154"/>
      <c r="C22" s="154"/>
      <c r="D22" s="154"/>
      <c r="E22" s="161"/>
      <c r="F22" s="156" t="s">
        <v>71</v>
      </c>
      <c r="G22" s="154"/>
      <c r="H22" s="154"/>
      <c r="AI22" s="160" t="s">
        <v>72</v>
      </c>
      <c r="BM22" s="156" t="s">
        <v>73</v>
      </c>
      <c r="BN22" s="154"/>
      <c r="BO22" s="154"/>
      <c r="DC22" s="162"/>
      <c r="DD22" s="159"/>
      <c r="DE22" s="160"/>
      <c r="DF22" s="160"/>
      <c r="DG22" s="160"/>
    </row>
    <row r="23" spans="1:111" ht="3" customHeight="1" thickBot="1" x14ac:dyDescent="0.3">
      <c r="A23" s="8"/>
      <c r="B23" s="28"/>
      <c r="C23" s="28"/>
      <c r="D23" s="28"/>
      <c r="E23" s="43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4"/>
      <c r="DD23" s="11"/>
      <c r="DE23" s="7"/>
      <c r="DF23" s="7"/>
      <c r="DG23" s="7"/>
    </row>
    <row r="24" spans="1:111" ht="5.0999999999999996" customHeight="1" thickTop="1" x14ac:dyDescent="0.25">
      <c r="A24" s="8"/>
      <c r="B24" s="69"/>
      <c r="C24" s="70"/>
      <c r="D24" s="71"/>
      <c r="E24" s="35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6"/>
      <c r="DD24" s="11"/>
      <c r="DE24" s="7"/>
      <c r="DF24" s="7"/>
      <c r="DG24" s="7"/>
    </row>
    <row r="25" spans="1:111" s="87" customFormat="1" ht="18.95" customHeight="1" x14ac:dyDescent="0.3">
      <c r="A25" s="84"/>
      <c r="B25" s="74" t="s">
        <v>10</v>
      </c>
      <c r="C25" s="85"/>
      <c r="D25" s="86"/>
      <c r="E25" s="82"/>
      <c r="F25" s="156" t="s">
        <v>74</v>
      </c>
      <c r="AO25" s="290" t="s">
        <v>30</v>
      </c>
      <c r="AP25" s="291"/>
      <c r="AQ25" s="291"/>
      <c r="AR25" s="291"/>
      <c r="AS25" s="292"/>
      <c r="AT25" s="293">
        <v>0</v>
      </c>
      <c r="AU25" s="294"/>
      <c r="AV25" s="295"/>
      <c r="AW25" s="287"/>
      <c r="AX25" s="288"/>
      <c r="AY25" s="289"/>
      <c r="AZ25" s="287"/>
      <c r="BA25" s="288"/>
      <c r="BB25" s="289"/>
      <c r="BC25" s="287"/>
      <c r="BD25" s="288"/>
      <c r="BE25" s="289"/>
      <c r="BF25" s="287"/>
      <c r="BG25" s="288"/>
      <c r="BH25" s="289"/>
      <c r="BI25" s="284"/>
      <c r="BJ25" s="285"/>
      <c r="BK25" s="286"/>
      <c r="BL25" s="88"/>
      <c r="BM25" s="88"/>
      <c r="BN25" s="88"/>
      <c r="BO25" s="88"/>
      <c r="BP25" s="88"/>
      <c r="BQ25" s="88"/>
      <c r="BR25" s="88"/>
      <c r="BS25" s="290" t="s">
        <v>91</v>
      </c>
      <c r="BT25" s="291"/>
      <c r="BU25" s="291"/>
      <c r="BV25" s="291"/>
      <c r="BW25" s="292"/>
      <c r="BX25" s="293">
        <v>0</v>
      </c>
      <c r="BY25" s="294"/>
      <c r="BZ25" s="295"/>
      <c r="CA25" s="287"/>
      <c r="CB25" s="288"/>
      <c r="CC25" s="289"/>
      <c r="CD25" s="287"/>
      <c r="CE25" s="288"/>
      <c r="CF25" s="289"/>
      <c r="CG25" s="287"/>
      <c r="CH25" s="288"/>
      <c r="CI25" s="289"/>
      <c r="CJ25" s="287"/>
      <c r="CK25" s="288"/>
      <c r="CL25" s="289"/>
      <c r="CM25" s="284"/>
      <c r="CN25" s="285"/>
      <c r="CO25" s="286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9"/>
      <c r="DA25" s="89"/>
      <c r="DB25" s="56"/>
      <c r="DC25" s="90"/>
      <c r="DD25" s="91"/>
      <c r="DE25" s="92"/>
      <c r="DF25" s="92"/>
      <c r="DG25" s="92"/>
    </row>
    <row r="26" spans="1:111" ht="5.0999999999999996" customHeight="1" thickBot="1" x14ac:dyDescent="0.3">
      <c r="A26" s="8"/>
      <c r="B26" s="28"/>
      <c r="C26" s="28"/>
      <c r="D26" s="28"/>
      <c r="E26" s="43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2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4"/>
      <c r="DD26" s="11"/>
      <c r="DE26" s="7"/>
      <c r="DF26" s="7"/>
      <c r="DG26" s="7"/>
    </row>
    <row r="27" spans="1:111" ht="3" customHeight="1" thickTop="1" x14ac:dyDescent="0.25">
      <c r="A27" s="8"/>
      <c r="B27" s="69"/>
      <c r="C27" s="70"/>
      <c r="D27" s="71"/>
      <c r="E27" s="35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1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6"/>
      <c r="DD27" s="11"/>
      <c r="DE27" s="7"/>
      <c r="DF27" s="7"/>
      <c r="DG27" s="7"/>
    </row>
    <row r="28" spans="1:111" s="157" customFormat="1" ht="18" customHeight="1" x14ac:dyDescent="0.35">
      <c r="A28" s="153"/>
      <c r="B28" s="163" t="s">
        <v>11</v>
      </c>
      <c r="C28" s="164"/>
      <c r="D28" s="165"/>
      <c r="E28" s="166"/>
      <c r="F28" s="167" t="s">
        <v>75</v>
      </c>
      <c r="G28" s="168"/>
      <c r="H28" s="168"/>
      <c r="I28" s="168"/>
      <c r="J28" s="167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168"/>
      <c r="CC28" s="168"/>
      <c r="CD28" s="168" t="s">
        <v>76</v>
      </c>
      <c r="CE28" s="168"/>
      <c r="CF28" s="168"/>
      <c r="CG28" s="168"/>
      <c r="CH28" s="168"/>
      <c r="CI28" s="169"/>
      <c r="CJ28" s="168"/>
      <c r="CK28" s="168"/>
      <c r="CL28" s="168"/>
      <c r="CM28" s="168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170"/>
      <c r="DA28" s="167"/>
      <c r="DB28" s="167"/>
      <c r="DC28" s="171"/>
      <c r="DD28" s="159"/>
      <c r="DE28" s="160"/>
      <c r="DF28" s="160"/>
      <c r="DG28" s="160"/>
    </row>
    <row r="29" spans="1:111" s="157" customFormat="1" ht="18" customHeight="1" x14ac:dyDescent="0.35">
      <c r="A29" s="153"/>
      <c r="B29" s="154"/>
      <c r="C29" s="154"/>
      <c r="D29" s="154"/>
      <c r="E29" s="166"/>
      <c r="F29" s="167" t="s">
        <v>124</v>
      </c>
      <c r="G29" s="168"/>
      <c r="H29" s="168"/>
      <c r="I29" s="168"/>
      <c r="J29" s="167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89"/>
      <c r="AG29" s="189"/>
      <c r="AH29" s="189"/>
      <c r="AI29" s="189"/>
      <c r="AJ29" s="189"/>
      <c r="AK29" s="189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191" t="s">
        <v>92</v>
      </c>
      <c r="AX29" s="189"/>
      <c r="AY29" s="189"/>
      <c r="AZ29" s="189"/>
      <c r="BA29" s="189"/>
      <c r="BB29" s="189"/>
      <c r="BC29" s="189"/>
      <c r="BD29" s="189"/>
      <c r="BE29" s="296"/>
      <c r="BF29" s="296"/>
      <c r="BG29" s="296"/>
      <c r="BH29" s="296"/>
      <c r="BI29" s="296"/>
      <c r="BJ29" s="296"/>
      <c r="BK29" s="296"/>
      <c r="BL29" s="296"/>
      <c r="BM29" s="189"/>
      <c r="BN29" s="191" t="s">
        <v>93</v>
      </c>
      <c r="BO29" s="189"/>
      <c r="BP29" s="189"/>
      <c r="BQ29" s="189"/>
      <c r="BR29" s="189"/>
      <c r="BS29" s="189"/>
      <c r="BT29" s="189"/>
      <c r="BU29" s="189" t="s">
        <v>94</v>
      </c>
      <c r="BV29" s="191" t="s">
        <v>95</v>
      </c>
      <c r="BW29" s="189"/>
      <c r="BX29" s="189"/>
      <c r="BY29" s="189"/>
      <c r="BZ29" s="189"/>
      <c r="CA29" s="189"/>
      <c r="CB29" s="190"/>
      <c r="CC29" s="190"/>
      <c r="CD29" s="190"/>
      <c r="CE29" s="190"/>
      <c r="CF29" s="190"/>
      <c r="CG29" s="190"/>
      <c r="CH29" s="266"/>
      <c r="CI29" s="266"/>
      <c r="CJ29" s="266"/>
      <c r="CK29" s="266"/>
      <c r="CL29" s="266"/>
      <c r="CM29" s="266"/>
      <c r="CN29" s="266"/>
      <c r="CO29" s="266"/>
      <c r="CP29" s="189"/>
      <c r="CQ29" s="191" t="s">
        <v>93</v>
      </c>
      <c r="CR29" s="189"/>
      <c r="CS29" s="189"/>
      <c r="CT29" s="189"/>
      <c r="CU29" s="189"/>
      <c r="CV29" s="189"/>
      <c r="CW29" s="191"/>
      <c r="CX29" s="191"/>
      <c r="CY29" s="191"/>
      <c r="CZ29" s="170"/>
      <c r="DA29" s="167"/>
      <c r="DB29" s="167"/>
      <c r="DC29" s="171"/>
      <c r="DD29" s="159"/>
      <c r="DE29" s="160"/>
      <c r="DF29" s="160"/>
      <c r="DG29" s="160"/>
    </row>
    <row r="30" spans="1:111" s="157" customFormat="1" ht="18" customHeight="1" x14ac:dyDescent="0.35">
      <c r="A30" s="153"/>
      <c r="B30" s="154"/>
      <c r="C30" s="154"/>
      <c r="D30" s="154"/>
      <c r="E30" s="166"/>
      <c r="F30" s="168" t="s">
        <v>108</v>
      </c>
      <c r="H30" s="168"/>
      <c r="I30" s="168"/>
      <c r="J30" s="167"/>
      <c r="K30" s="168"/>
      <c r="L30" s="168"/>
      <c r="M30" s="168"/>
      <c r="N30" s="168"/>
      <c r="O30" s="168"/>
      <c r="P30" s="168"/>
      <c r="Q30" s="168"/>
      <c r="R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89"/>
      <c r="AG30" s="189"/>
      <c r="AH30" s="189"/>
      <c r="AI30" s="189"/>
      <c r="AJ30" s="189"/>
      <c r="AK30" s="189"/>
      <c r="AL30" s="189"/>
      <c r="AM30" s="192"/>
      <c r="AN30" s="296"/>
      <c r="AO30" s="296"/>
      <c r="AP30" s="296"/>
      <c r="AQ30" s="296"/>
      <c r="AR30" s="296"/>
      <c r="AS30" s="296"/>
      <c r="AT30" s="296"/>
      <c r="AU30" s="296"/>
      <c r="AV30" s="189"/>
      <c r="AW30" s="191"/>
      <c r="AX30" s="191" t="s">
        <v>109</v>
      </c>
      <c r="AY30" s="189"/>
      <c r="AZ30" s="189"/>
      <c r="BA30" s="189"/>
      <c r="BB30" s="189"/>
      <c r="BC30" s="189"/>
      <c r="BD30" s="189"/>
      <c r="BE30" s="192"/>
      <c r="BF30" s="192"/>
      <c r="BG30" s="192"/>
      <c r="BH30" s="192"/>
      <c r="BI30" s="192"/>
      <c r="BJ30" s="192"/>
      <c r="BK30" s="192"/>
      <c r="BL30" s="192"/>
      <c r="BM30" s="189"/>
      <c r="BN30" s="191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90"/>
      <c r="CC30" s="190"/>
      <c r="CD30" s="190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U30" s="191" t="s">
        <v>110</v>
      </c>
      <c r="CV30" s="191"/>
      <c r="CW30" s="191"/>
      <c r="CX30" s="191"/>
      <c r="CY30" s="191"/>
      <c r="CZ30" s="170"/>
      <c r="DA30" s="167"/>
      <c r="DB30" s="167"/>
      <c r="DC30" s="171"/>
      <c r="DD30" s="159"/>
      <c r="DE30" s="160"/>
      <c r="DF30" s="160"/>
      <c r="DG30" s="160"/>
    </row>
    <row r="31" spans="1:111" s="157" customFormat="1" ht="18" customHeight="1" x14ac:dyDescent="0.35">
      <c r="A31" s="153"/>
      <c r="B31" s="154"/>
      <c r="C31" s="154"/>
      <c r="D31" s="154"/>
      <c r="E31" s="166"/>
      <c r="F31" s="168" t="s">
        <v>111</v>
      </c>
      <c r="H31" s="168"/>
      <c r="I31" s="168"/>
      <c r="J31" s="167"/>
      <c r="K31" s="168"/>
      <c r="L31" s="168"/>
      <c r="M31" s="168"/>
      <c r="N31" s="168"/>
      <c r="O31" s="168"/>
      <c r="P31" s="168"/>
      <c r="Q31" s="168"/>
      <c r="R31" s="168"/>
      <c r="T31" s="168"/>
      <c r="U31" s="168"/>
      <c r="V31" s="168"/>
      <c r="W31" s="168"/>
      <c r="X31" s="168"/>
      <c r="Y31" s="168"/>
      <c r="Z31" s="168" t="s">
        <v>112</v>
      </c>
      <c r="AA31" s="168"/>
      <c r="AB31" s="168"/>
      <c r="AC31" s="168"/>
      <c r="AD31" s="168"/>
      <c r="AE31" s="269"/>
      <c r="AF31" s="270"/>
      <c r="AI31" s="191" t="s">
        <v>113</v>
      </c>
      <c r="AJ31" s="189"/>
      <c r="AL31" s="189"/>
      <c r="AM31" s="269"/>
      <c r="AN31" s="273"/>
      <c r="AP31" s="192"/>
      <c r="AQ31" s="201" t="s">
        <v>114</v>
      </c>
      <c r="AS31" s="192"/>
      <c r="AT31" s="192"/>
      <c r="AV31" s="269"/>
      <c r="AW31" s="270"/>
      <c r="AX31" s="191"/>
      <c r="AY31" s="191" t="s">
        <v>115</v>
      </c>
      <c r="AZ31" s="189"/>
      <c r="BA31" s="189"/>
      <c r="BB31" s="189"/>
      <c r="BC31" s="189"/>
      <c r="BD31" s="189"/>
      <c r="BE31" s="192"/>
      <c r="BF31" s="192"/>
      <c r="BG31" s="192"/>
      <c r="BH31" s="192"/>
      <c r="BI31" s="192"/>
      <c r="BJ31" s="192"/>
      <c r="BK31" s="269"/>
      <c r="BL31" s="270"/>
      <c r="BM31" s="189"/>
      <c r="BN31" s="191"/>
      <c r="BO31" s="191" t="s">
        <v>116</v>
      </c>
      <c r="BP31" s="189"/>
      <c r="BQ31" s="189"/>
      <c r="BR31" s="189"/>
      <c r="BS31" s="189"/>
      <c r="BU31" s="269"/>
      <c r="BV31" s="270"/>
      <c r="BX31" s="271"/>
      <c r="BY31" s="271"/>
      <c r="BZ31" s="271"/>
      <c r="CA31" s="271"/>
      <c r="CB31" s="271"/>
      <c r="CC31" s="271"/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189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70"/>
      <c r="DA31" s="167"/>
      <c r="DB31" s="167"/>
      <c r="DC31" s="171"/>
      <c r="DD31" s="159"/>
      <c r="DE31" s="160"/>
      <c r="DF31" s="160"/>
      <c r="DG31" s="160"/>
    </row>
    <row r="32" spans="1:111" s="157" customFormat="1" ht="18" customHeight="1" x14ac:dyDescent="0.35">
      <c r="A32" s="153"/>
      <c r="B32" s="154"/>
      <c r="C32" s="154"/>
      <c r="D32" s="154"/>
      <c r="E32" s="166"/>
      <c r="F32" s="168"/>
      <c r="H32" s="168"/>
      <c r="I32" s="168"/>
      <c r="J32" s="167"/>
      <c r="K32" s="168"/>
      <c r="L32" s="168"/>
      <c r="M32" s="190" t="s">
        <v>119</v>
      </c>
      <c r="N32" s="168"/>
      <c r="O32" s="190"/>
      <c r="Q32" s="190"/>
      <c r="R32" s="190"/>
      <c r="S32" s="202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89"/>
      <c r="AF32" s="189"/>
      <c r="AG32" s="202"/>
      <c r="AH32" s="202"/>
      <c r="AI32" s="191"/>
      <c r="AJ32" s="189"/>
      <c r="AK32" s="202"/>
      <c r="AL32" s="189"/>
      <c r="AM32" s="189"/>
      <c r="AN32" s="189"/>
      <c r="AO32" s="202"/>
      <c r="AP32" s="192"/>
      <c r="AQ32" s="201"/>
      <c r="AR32" s="202"/>
      <c r="AS32" s="192"/>
      <c r="AT32" s="192"/>
      <c r="AU32" s="202"/>
      <c r="AV32" s="189"/>
      <c r="AW32" s="189"/>
      <c r="AX32" s="191"/>
      <c r="AY32" s="191"/>
      <c r="AZ32" s="189"/>
      <c r="BA32" s="189"/>
      <c r="BB32" s="189"/>
      <c r="BC32" s="189"/>
      <c r="BD32" s="189"/>
      <c r="BE32" s="192"/>
      <c r="BF32" s="192"/>
      <c r="BG32" s="192"/>
      <c r="BH32" s="192"/>
      <c r="BI32" s="192"/>
      <c r="BJ32" s="192"/>
      <c r="BK32" s="189"/>
      <c r="BL32" s="189"/>
      <c r="BM32" s="189"/>
      <c r="BN32" s="191"/>
      <c r="BO32" s="191"/>
      <c r="BP32" s="189"/>
      <c r="BQ32" s="189"/>
      <c r="BR32" s="189"/>
      <c r="BS32" s="189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89"/>
      <c r="CL32" s="189"/>
      <c r="CM32" s="189"/>
      <c r="CN32" s="189"/>
      <c r="CO32" s="189"/>
      <c r="CP32" s="157" t="s">
        <v>122</v>
      </c>
      <c r="CR32" s="191"/>
      <c r="CW32" s="191"/>
      <c r="CX32" s="269"/>
      <c r="CY32" s="272"/>
      <c r="CZ32" s="272"/>
      <c r="DA32" s="270"/>
      <c r="DB32" s="191"/>
      <c r="DC32" s="171"/>
      <c r="DD32" s="159"/>
      <c r="DE32" s="160"/>
      <c r="DF32" s="160"/>
      <c r="DG32" s="160"/>
    </row>
    <row r="33" spans="1:111" s="157" customFormat="1" ht="18" customHeight="1" x14ac:dyDescent="0.35">
      <c r="A33" s="153"/>
      <c r="B33" s="154"/>
      <c r="C33" s="154"/>
      <c r="D33" s="154"/>
      <c r="E33" s="166"/>
      <c r="F33" s="168"/>
      <c r="H33" s="168"/>
      <c r="I33" s="168"/>
      <c r="J33" s="167"/>
      <c r="K33" s="168"/>
      <c r="L33" s="168"/>
      <c r="M33" s="168"/>
      <c r="N33" s="168"/>
      <c r="O33" s="168"/>
      <c r="P33" s="168" t="s">
        <v>117</v>
      </c>
      <c r="Q33" s="168"/>
      <c r="R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79"/>
      <c r="BI33" s="279"/>
      <c r="BJ33" s="192"/>
      <c r="BK33" s="192"/>
      <c r="BL33" s="192"/>
      <c r="BM33" s="189"/>
      <c r="BN33" s="191"/>
      <c r="BO33" s="189"/>
      <c r="BP33" s="189" t="s">
        <v>118</v>
      </c>
      <c r="BQ33" s="189"/>
      <c r="BR33" s="189"/>
      <c r="BS33" s="189"/>
      <c r="BT33" s="189"/>
      <c r="BU33" s="189"/>
      <c r="BV33" s="189"/>
      <c r="BW33" s="189"/>
      <c r="BX33" s="271"/>
      <c r="BY33" s="271"/>
      <c r="BZ33" s="271"/>
      <c r="CA33" s="271"/>
      <c r="CB33" s="271"/>
      <c r="CC33" s="271"/>
      <c r="CD33" s="271"/>
      <c r="CE33" s="271"/>
      <c r="CF33" s="271"/>
      <c r="CG33" s="271"/>
      <c r="CH33" s="271"/>
      <c r="CI33" s="271"/>
      <c r="CJ33" s="271"/>
      <c r="CK33" s="271"/>
      <c r="CL33" s="271"/>
      <c r="CM33" s="271"/>
      <c r="CN33" s="271"/>
      <c r="CO33" s="271"/>
      <c r="CP33" s="271"/>
      <c r="CQ33" s="271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167"/>
      <c r="DC33" s="171"/>
      <c r="DD33" s="159"/>
      <c r="DE33" s="160"/>
      <c r="DF33" s="160"/>
      <c r="DG33" s="160"/>
    </row>
    <row r="34" spans="1:111" s="157" customFormat="1" ht="18" customHeight="1" x14ac:dyDescent="0.35">
      <c r="A34" s="153"/>
      <c r="B34" s="154"/>
      <c r="C34" s="154"/>
      <c r="D34" s="154"/>
      <c r="E34" s="166"/>
      <c r="F34" s="168"/>
      <c r="H34" s="168"/>
      <c r="I34" s="168"/>
      <c r="J34" s="167"/>
      <c r="K34" s="168"/>
      <c r="L34" s="168"/>
      <c r="M34" s="168"/>
      <c r="N34" s="168"/>
      <c r="O34" s="168"/>
      <c r="P34" s="190" t="s">
        <v>120</v>
      </c>
      <c r="Q34" s="190"/>
      <c r="R34" s="190"/>
      <c r="S34" s="202"/>
      <c r="T34" s="190"/>
      <c r="U34" s="190"/>
      <c r="V34" s="190"/>
      <c r="W34" s="190"/>
      <c r="X34" s="190"/>
      <c r="Y34" s="190"/>
      <c r="Z34" s="190"/>
      <c r="AA34" s="190"/>
      <c r="AB34" s="190"/>
      <c r="AC34" s="191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191"/>
      <c r="BG34" s="169" t="s">
        <v>121</v>
      </c>
      <c r="BH34" s="191"/>
      <c r="BI34" s="191"/>
      <c r="BJ34" s="192"/>
      <c r="BK34" s="192"/>
      <c r="BL34" s="192"/>
      <c r="BM34" s="189"/>
      <c r="BN34" s="191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274"/>
      <c r="CI34" s="274"/>
      <c r="CJ34" s="274"/>
      <c r="CK34" s="274"/>
      <c r="CL34" s="274"/>
      <c r="CM34" s="274"/>
      <c r="CN34" s="274"/>
      <c r="CO34" s="274"/>
      <c r="CP34" s="274"/>
      <c r="CQ34" s="274"/>
      <c r="CR34" s="274"/>
      <c r="CS34" s="274"/>
      <c r="CT34" s="274"/>
      <c r="CU34" s="274"/>
      <c r="CV34" s="274"/>
      <c r="CW34" s="274"/>
      <c r="CX34" s="274"/>
      <c r="CY34" s="274"/>
      <c r="CZ34" s="274"/>
      <c r="DA34" s="274"/>
      <c r="DB34" s="203"/>
      <c r="DC34" s="171"/>
      <c r="DD34" s="159"/>
      <c r="DE34" s="160"/>
      <c r="DF34" s="160"/>
      <c r="DG34" s="160"/>
    </row>
    <row r="35" spans="1:111" s="157" customFormat="1" ht="18" customHeight="1" x14ac:dyDescent="0.35">
      <c r="A35" s="153"/>
      <c r="B35" s="154"/>
      <c r="C35" s="154"/>
      <c r="D35" s="154"/>
      <c r="E35" s="166"/>
      <c r="G35" s="168"/>
      <c r="H35" s="169"/>
      <c r="I35" s="167" t="s">
        <v>149</v>
      </c>
      <c r="J35" s="167"/>
      <c r="K35" s="169"/>
      <c r="L35" s="169"/>
      <c r="M35" s="169"/>
      <c r="N35" s="169"/>
      <c r="O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7"/>
      <c r="AR35" s="275" t="e">
        <f>Flowrate_EmFac!E31</f>
        <v>#VALUE!</v>
      </c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168"/>
      <c r="BE35" s="168" t="s">
        <v>150</v>
      </c>
      <c r="BF35" s="168"/>
      <c r="BG35" s="168"/>
      <c r="BH35" s="168"/>
      <c r="BI35" s="168"/>
      <c r="BJ35" s="168" t="s">
        <v>151</v>
      </c>
      <c r="BK35" s="168"/>
      <c r="BL35" s="168"/>
      <c r="BM35" s="168"/>
      <c r="BN35" s="167"/>
      <c r="BO35" s="167"/>
      <c r="BP35" s="167"/>
      <c r="BQ35" s="167"/>
      <c r="BR35" s="172"/>
      <c r="BS35" s="173"/>
      <c r="BT35" s="173"/>
      <c r="BU35" s="173"/>
      <c r="BV35" s="173"/>
      <c r="BW35" s="173"/>
      <c r="BX35" s="173"/>
      <c r="BY35" s="168"/>
      <c r="BZ35" s="168"/>
      <c r="CA35" s="276" t="str">
        <f>Flowrate_EmFac!E32</f>
        <v>Error</v>
      </c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168"/>
      <c r="CO35" s="168"/>
      <c r="CP35" s="168" t="s">
        <v>152</v>
      </c>
      <c r="CQ35" s="168"/>
      <c r="CR35" s="172"/>
      <c r="CS35" s="173"/>
      <c r="CT35" s="173"/>
      <c r="CU35" s="173"/>
      <c r="CV35" s="173"/>
      <c r="CW35" s="173"/>
      <c r="CX35" s="173"/>
      <c r="CY35" s="168"/>
      <c r="CZ35" s="170"/>
      <c r="DA35" s="167"/>
      <c r="DB35" s="167"/>
      <c r="DC35" s="171"/>
      <c r="DD35" s="159"/>
      <c r="DE35" s="160"/>
      <c r="DF35" s="160"/>
      <c r="DG35" s="160"/>
    </row>
    <row r="36" spans="1:111" s="157" customFormat="1" ht="18" customHeight="1" x14ac:dyDescent="0.35">
      <c r="A36" s="153"/>
      <c r="B36" s="154"/>
      <c r="C36" s="154"/>
      <c r="D36" s="154"/>
      <c r="E36" s="166"/>
      <c r="F36" s="167" t="s">
        <v>153</v>
      </c>
      <c r="G36" s="168"/>
      <c r="H36" s="168"/>
      <c r="I36" s="168"/>
      <c r="J36" s="167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271"/>
      <c r="Y36" s="271"/>
      <c r="Z36" s="271"/>
      <c r="AA36" s="271"/>
      <c r="AB36" s="271"/>
      <c r="AC36" s="271"/>
      <c r="AD36" s="271"/>
      <c r="AE36" s="271"/>
      <c r="AF36" s="271"/>
      <c r="AG36" s="168"/>
      <c r="AH36" s="168" t="s">
        <v>155</v>
      </c>
      <c r="AJ36" s="168"/>
      <c r="AK36" s="168"/>
      <c r="AL36" s="168"/>
      <c r="AM36" s="168"/>
      <c r="AN36" s="168"/>
      <c r="AO36" s="168"/>
      <c r="AP36" s="167"/>
      <c r="AQ36" s="168"/>
      <c r="AR36" s="168"/>
      <c r="AS36" s="168"/>
      <c r="AT36" s="271"/>
      <c r="AU36" s="271"/>
      <c r="AV36" s="271"/>
      <c r="AW36" s="271"/>
      <c r="AX36" s="271"/>
      <c r="AY36" s="271"/>
      <c r="AZ36" s="271"/>
      <c r="BA36" s="271"/>
      <c r="BB36" s="271"/>
      <c r="BC36" s="168"/>
      <c r="BD36" s="168" t="s">
        <v>154</v>
      </c>
      <c r="BF36" s="168"/>
      <c r="BG36" s="168"/>
      <c r="BH36" s="168"/>
      <c r="BI36" s="168"/>
      <c r="BJ36" s="168"/>
      <c r="BK36" s="168"/>
      <c r="BL36" s="167"/>
      <c r="BM36" s="168"/>
      <c r="BN36" s="167"/>
      <c r="BO36" s="271"/>
      <c r="BP36" s="271"/>
      <c r="BQ36" s="271"/>
      <c r="BR36" s="271"/>
      <c r="BS36" s="271"/>
      <c r="BT36" s="271"/>
      <c r="BU36" s="271"/>
      <c r="BV36" s="271"/>
      <c r="BW36" s="271"/>
      <c r="BX36" s="168"/>
      <c r="BY36" s="168" t="s">
        <v>156</v>
      </c>
      <c r="CA36" s="168"/>
      <c r="CB36" s="168"/>
      <c r="CC36" s="168"/>
      <c r="CD36" s="168"/>
      <c r="CE36" s="168"/>
      <c r="CF36" s="168"/>
      <c r="CG36" s="167"/>
      <c r="CH36" s="168"/>
      <c r="CI36" s="168"/>
      <c r="CJ36" s="271"/>
      <c r="CK36" s="271"/>
      <c r="CL36" s="271"/>
      <c r="CM36" s="271"/>
      <c r="CN36" s="271"/>
      <c r="CO36" s="271"/>
      <c r="CP36" s="271"/>
      <c r="CQ36" s="271"/>
      <c r="CR36" s="271"/>
      <c r="CS36" s="168"/>
      <c r="CT36" s="168" t="s">
        <v>157</v>
      </c>
      <c r="CU36" s="168"/>
      <c r="CV36" s="168"/>
      <c r="CW36" s="168"/>
      <c r="CX36" s="168"/>
      <c r="CY36" s="168"/>
      <c r="CZ36" s="168"/>
      <c r="DA36" s="168"/>
      <c r="DB36" s="167"/>
      <c r="DC36" s="171"/>
      <c r="DD36" s="159"/>
      <c r="DE36" s="160"/>
      <c r="DF36" s="160"/>
      <c r="DG36" s="160"/>
    </row>
    <row r="37" spans="1:111" s="157" customFormat="1" ht="18" customHeight="1" x14ac:dyDescent="0.35">
      <c r="A37" s="153"/>
      <c r="B37" s="154"/>
      <c r="C37" s="154"/>
      <c r="D37" s="154"/>
      <c r="E37" s="166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71"/>
      <c r="Y37" s="271"/>
      <c r="Z37" s="271"/>
      <c r="AA37" s="271"/>
      <c r="AB37" s="271"/>
      <c r="AC37" s="271"/>
      <c r="AD37" s="271"/>
      <c r="AE37" s="271"/>
      <c r="AF37" s="271"/>
      <c r="AG37" s="168"/>
      <c r="AH37" s="168" t="s">
        <v>158</v>
      </c>
      <c r="AJ37" s="168"/>
      <c r="AK37" s="168"/>
      <c r="AL37" s="168"/>
      <c r="AM37" s="168"/>
      <c r="AN37" s="168"/>
      <c r="AO37" s="168"/>
      <c r="AP37" s="167"/>
      <c r="AQ37" s="168"/>
      <c r="AR37" s="168"/>
      <c r="AS37" s="168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97">
        <f>X36*BO36*CJ36</f>
        <v>0</v>
      </c>
      <c r="BP37" s="297"/>
      <c r="BQ37" s="297"/>
      <c r="BR37" s="297"/>
      <c r="BS37" s="297"/>
      <c r="BT37" s="297"/>
      <c r="BU37" s="297"/>
      <c r="BV37" s="297"/>
      <c r="BW37" s="297"/>
      <c r="BX37" s="217"/>
      <c r="BY37" s="217"/>
      <c r="BZ37" s="217" t="s">
        <v>159</v>
      </c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168"/>
      <c r="CX37" s="168"/>
      <c r="CY37" s="168"/>
      <c r="CZ37" s="168"/>
      <c r="DA37" s="168"/>
      <c r="DB37" s="167"/>
      <c r="DC37" s="171"/>
      <c r="DD37" s="159"/>
      <c r="DE37" s="160"/>
      <c r="DF37" s="160"/>
      <c r="DG37" s="160"/>
    </row>
    <row r="38" spans="1:111" s="157" customFormat="1" ht="18" customHeight="1" x14ac:dyDescent="0.35">
      <c r="A38" s="153"/>
      <c r="B38" s="154"/>
      <c r="C38" s="154"/>
      <c r="D38" s="154"/>
      <c r="E38" s="166"/>
      <c r="F38" s="167"/>
      <c r="G38" s="168"/>
      <c r="H38" s="168"/>
      <c r="I38" s="167" t="s">
        <v>149</v>
      </c>
      <c r="J38" s="167"/>
      <c r="K38" s="169"/>
      <c r="L38" s="169"/>
      <c r="M38" s="169"/>
      <c r="N38" s="169"/>
      <c r="O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7"/>
      <c r="AR38" s="275" t="e">
        <f>AR35*(IF(X37&gt;BO37, X37, BO37))/2000</f>
        <v>#VALUE!</v>
      </c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168"/>
      <c r="BE38" s="168" t="s">
        <v>160</v>
      </c>
      <c r="BF38" s="168"/>
      <c r="BG38" s="168"/>
      <c r="BH38" s="168"/>
      <c r="BI38" s="168"/>
      <c r="BJ38" s="168"/>
      <c r="BK38" s="167"/>
      <c r="BL38" s="168"/>
      <c r="BM38" s="168"/>
      <c r="BO38" s="167"/>
      <c r="BP38" s="167"/>
      <c r="BQ38" s="167"/>
      <c r="BR38" s="172"/>
      <c r="BS38" s="173"/>
      <c r="BT38" s="173"/>
      <c r="BU38" s="173"/>
      <c r="BV38" s="173"/>
      <c r="BW38" s="173"/>
      <c r="BX38" s="173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73"/>
      <c r="CX38" s="173"/>
      <c r="CY38" s="168"/>
      <c r="CZ38" s="170"/>
      <c r="DA38" s="167"/>
      <c r="DB38" s="167"/>
      <c r="DC38" s="171"/>
      <c r="DD38" s="159"/>
      <c r="DE38" s="160"/>
      <c r="DF38" s="160"/>
      <c r="DG38" s="160"/>
    </row>
    <row r="39" spans="1:111" s="157" customFormat="1" ht="18" customHeight="1" x14ac:dyDescent="0.35">
      <c r="A39" s="153"/>
      <c r="B39" s="154"/>
      <c r="C39" s="154"/>
      <c r="D39" s="154"/>
      <c r="E39" s="166"/>
      <c r="F39" s="179" t="s">
        <v>161</v>
      </c>
      <c r="G39" s="168"/>
      <c r="H39" s="168"/>
      <c r="I39" s="168"/>
      <c r="J39" s="167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9"/>
      <c r="BI39" s="168"/>
      <c r="BJ39" s="168"/>
      <c r="BK39" s="168"/>
      <c r="BL39" s="168"/>
      <c r="BM39" s="168"/>
      <c r="BN39" s="167"/>
      <c r="BO39" s="167"/>
      <c r="BP39" s="167"/>
      <c r="BQ39" s="167"/>
      <c r="BR39" s="172"/>
      <c r="BS39" s="173"/>
      <c r="BT39" s="173"/>
      <c r="BU39" s="173"/>
      <c r="BV39" s="173"/>
      <c r="BW39" s="173"/>
      <c r="BX39" s="173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9"/>
      <c r="CJ39" s="169"/>
      <c r="CK39" s="169"/>
      <c r="CL39" s="168"/>
      <c r="CM39" s="169"/>
      <c r="CN39" s="168"/>
      <c r="CO39" s="168"/>
      <c r="CP39" s="168"/>
      <c r="CQ39" s="168"/>
      <c r="CR39" s="172"/>
      <c r="CS39" s="173"/>
      <c r="CT39" s="173"/>
      <c r="CU39" s="173"/>
      <c r="CV39" s="173"/>
      <c r="CW39" s="173"/>
      <c r="CX39" s="173"/>
      <c r="CY39" s="168"/>
      <c r="CZ39" s="170"/>
      <c r="DA39" s="167"/>
      <c r="DB39" s="167"/>
      <c r="DC39" s="171"/>
      <c r="DD39" s="159"/>
      <c r="DE39" s="160"/>
      <c r="DF39" s="160"/>
      <c r="DG39" s="160"/>
    </row>
    <row r="40" spans="1:111" s="157" customFormat="1" ht="18" customHeight="1" x14ac:dyDescent="0.35">
      <c r="A40" s="153"/>
      <c r="B40" s="154"/>
      <c r="C40" s="154"/>
      <c r="D40" s="154"/>
      <c r="E40" s="166"/>
      <c r="F40" s="170"/>
      <c r="G40" s="168"/>
      <c r="H40" s="168"/>
      <c r="I40" s="298" t="s">
        <v>162</v>
      </c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168"/>
      <c r="AC40" s="168" t="s">
        <v>77</v>
      </c>
      <c r="AD40" s="168"/>
      <c r="AE40" s="168"/>
      <c r="AF40" s="168"/>
      <c r="AG40" s="168"/>
      <c r="AH40" s="168"/>
      <c r="AI40" s="168"/>
      <c r="AJ40" s="168"/>
      <c r="AL40" s="168"/>
      <c r="AM40" s="168"/>
      <c r="AN40" s="168"/>
      <c r="AX40" s="173" t="s">
        <v>162</v>
      </c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F40" s="185"/>
      <c r="CG40" s="168" t="s">
        <v>77</v>
      </c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V40" s="185"/>
      <c r="CW40" s="185"/>
      <c r="CX40" s="173"/>
      <c r="CY40" s="168"/>
      <c r="CZ40" s="170"/>
      <c r="DA40" s="167"/>
      <c r="DB40" s="167"/>
      <c r="DC40" s="171"/>
      <c r="DD40" s="159"/>
      <c r="DE40" s="160"/>
      <c r="DF40" s="160"/>
      <c r="DG40" s="160"/>
    </row>
    <row r="41" spans="1:111" s="157" customFormat="1" ht="18" customHeight="1" x14ac:dyDescent="0.35">
      <c r="A41" s="153"/>
      <c r="B41" s="154"/>
      <c r="C41" s="154"/>
      <c r="D41" s="154"/>
      <c r="E41" s="174"/>
      <c r="F41" s="170"/>
      <c r="G41" s="167"/>
      <c r="H41" s="167"/>
      <c r="I41" s="167"/>
      <c r="J41" s="269"/>
      <c r="K41" s="270"/>
      <c r="L41" s="169"/>
      <c r="M41" s="167" t="s">
        <v>86</v>
      </c>
      <c r="N41" s="169"/>
      <c r="P41" s="169"/>
      <c r="Q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266"/>
      <c r="AF41" s="266"/>
      <c r="AG41" s="266"/>
      <c r="AH41" s="266"/>
      <c r="AI41" s="266"/>
      <c r="AJ41" s="266"/>
      <c r="AX41" s="269"/>
      <c r="AY41" s="270"/>
      <c r="AZ41" s="169"/>
      <c r="BA41" s="168" t="s">
        <v>87</v>
      </c>
      <c r="BD41" s="169"/>
      <c r="BE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CF41" s="185"/>
      <c r="CG41" s="167"/>
      <c r="CK41" s="167"/>
      <c r="CL41" s="266"/>
      <c r="CM41" s="266"/>
      <c r="CN41" s="266"/>
      <c r="CO41" s="266"/>
      <c r="CP41" s="266"/>
      <c r="CQ41" s="266"/>
      <c r="CV41" s="185"/>
      <c r="CW41" s="173"/>
      <c r="CX41" s="173"/>
      <c r="CY41" s="169"/>
      <c r="CZ41" s="170"/>
      <c r="DA41" s="167"/>
      <c r="DB41" s="167"/>
      <c r="DC41" s="175"/>
      <c r="DD41" s="159"/>
      <c r="DE41" s="160"/>
      <c r="DF41" s="160"/>
      <c r="DG41" s="160"/>
    </row>
    <row r="42" spans="1:111" s="157" customFormat="1" ht="18" customHeight="1" x14ac:dyDescent="0.35">
      <c r="A42" s="153"/>
      <c r="B42" s="154"/>
      <c r="C42" s="154"/>
      <c r="D42" s="154"/>
      <c r="E42" s="176"/>
      <c r="F42" s="173"/>
      <c r="G42" s="173"/>
      <c r="H42" s="173"/>
      <c r="I42" s="173"/>
      <c r="J42" s="269"/>
      <c r="K42" s="270"/>
      <c r="L42" s="169"/>
      <c r="M42" s="168" t="s">
        <v>78</v>
      </c>
      <c r="N42" s="169"/>
      <c r="P42" s="169"/>
      <c r="Q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266"/>
      <c r="AF42" s="266"/>
      <c r="AG42" s="266"/>
      <c r="AH42" s="266"/>
      <c r="AI42" s="266"/>
      <c r="AJ42" s="266"/>
      <c r="AX42" s="269"/>
      <c r="AY42" s="270"/>
      <c r="AZ42" s="169"/>
      <c r="BA42" s="168" t="s">
        <v>88</v>
      </c>
      <c r="CK42" s="173"/>
      <c r="CL42" s="266"/>
      <c r="CM42" s="266"/>
      <c r="CN42" s="266"/>
      <c r="CO42" s="266"/>
      <c r="CP42" s="266"/>
      <c r="CQ42" s="266"/>
      <c r="DC42" s="177"/>
      <c r="DD42" s="159"/>
      <c r="DE42" s="160"/>
      <c r="DF42" s="160"/>
      <c r="DG42" s="160"/>
    </row>
    <row r="43" spans="1:111" s="157" customFormat="1" ht="18" customHeight="1" x14ac:dyDescent="0.35">
      <c r="A43" s="153"/>
      <c r="B43" s="154"/>
      <c r="C43" s="154"/>
      <c r="D43" s="154"/>
      <c r="E43" s="176"/>
      <c r="F43" s="173"/>
      <c r="G43" s="173"/>
      <c r="H43" s="173"/>
      <c r="I43" s="173"/>
      <c r="J43" s="269"/>
      <c r="K43" s="270"/>
      <c r="L43" s="169"/>
      <c r="M43" s="168" t="s">
        <v>79</v>
      </c>
      <c r="N43" s="169"/>
      <c r="P43" s="169"/>
      <c r="Q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266"/>
      <c r="AF43" s="266"/>
      <c r="AG43" s="266"/>
      <c r="AH43" s="266"/>
      <c r="AI43" s="266"/>
      <c r="AJ43" s="266"/>
      <c r="AX43" s="269"/>
      <c r="AY43" s="270"/>
      <c r="AZ43" s="169"/>
      <c r="BA43" s="168" t="s">
        <v>81</v>
      </c>
      <c r="BD43" s="169"/>
      <c r="BE43" s="168"/>
      <c r="BG43" s="168"/>
      <c r="BH43" s="168"/>
      <c r="BI43" s="168"/>
      <c r="BJ43" s="168"/>
      <c r="BK43" s="168"/>
      <c r="BL43" s="168"/>
      <c r="BM43" s="168"/>
      <c r="BN43" s="168"/>
      <c r="BO43" s="277"/>
      <c r="BP43" s="277"/>
      <c r="BQ43" s="277"/>
      <c r="BR43" s="277"/>
      <c r="BS43" s="277"/>
      <c r="BT43" s="277"/>
      <c r="BU43" s="277"/>
      <c r="BV43" s="277"/>
      <c r="BW43" s="277"/>
      <c r="BX43" s="277"/>
      <c r="BY43" s="277"/>
      <c r="BZ43" s="277"/>
      <c r="CA43" s="277"/>
      <c r="CB43" s="277"/>
      <c r="CC43" s="277"/>
      <c r="CD43" s="277"/>
      <c r="CE43" s="277"/>
      <c r="CF43" s="277"/>
      <c r="CG43" s="277"/>
      <c r="CH43" s="277"/>
      <c r="CI43" s="277"/>
      <c r="CK43" s="173"/>
      <c r="CL43" s="266"/>
      <c r="CM43" s="266"/>
      <c r="CN43" s="266"/>
      <c r="CO43" s="266"/>
      <c r="CP43" s="266"/>
      <c r="CQ43" s="266"/>
      <c r="CV43" s="185"/>
      <c r="CW43" s="173"/>
      <c r="CX43" s="173"/>
      <c r="CY43" s="173"/>
      <c r="CZ43" s="173"/>
      <c r="DA43" s="173"/>
      <c r="DB43" s="173"/>
      <c r="DC43" s="177"/>
      <c r="DD43" s="159"/>
      <c r="DE43" s="160"/>
      <c r="DF43" s="160"/>
      <c r="DG43" s="160"/>
    </row>
    <row r="44" spans="1:111" s="157" customFormat="1" ht="18" customHeight="1" x14ac:dyDescent="0.35">
      <c r="A44" s="153"/>
      <c r="B44" s="154"/>
      <c r="C44" s="154"/>
      <c r="D44" s="154"/>
      <c r="E44" s="166"/>
      <c r="F44" s="178"/>
      <c r="G44" s="168"/>
      <c r="H44" s="168"/>
      <c r="I44" s="168"/>
      <c r="J44" s="269"/>
      <c r="K44" s="270"/>
      <c r="L44" s="169"/>
      <c r="M44" s="168" t="s">
        <v>80</v>
      </c>
      <c r="N44" s="169"/>
      <c r="P44" s="169"/>
      <c r="Q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72"/>
      <c r="AC44" s="173"/>
      <c r="AD44" s="173"/>
      <c r="AE44" s="266"/>
      <c r="AF44" s="266"/>
      <c r="AG44" s="266"/>
      <c r="AH44" s="266"/>
      <c r="AI44" s="266"/>
      <c r="AJ44" s="266"/>
      <c r="AX44" s="269"/>
      <c r="AY44" s="270"/>
      <c r="AZ44" s="169"/>
      <c r="BA44" s="168" t="s">
        <v>165</v>
      </c>
      <c r="BD44" s="169"/>
      <c r="BE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CF44" s="185"/>
      <c r="CG44" s="173"/>
      <c r="CK44" s="173"/>
      <c r="CL44" s="266"/>
      <c r="CM44" s="266"/>
      <c r="CN44" s="266"/>
      <c r="CO44" s="266"/>
      <c r="CP44" s="266"/>
      <c r="CQ44" s="266"/>
      <c r="CR44" s="157" t="s">
        <v>163</v>
      </c>
      <c r="CV44" s="185"/>
      <c r="CW44" s="173"/>
      <c r="CX44" s="173"/>
      <c r="CY44" s="173"/>
      <c r="CZ44" s="173"/>
      <c r="DA44" s="173"/>
      <c r="DB44" s="173"/>
      <c r="DC44" s="171"/>
      <c r="DD44" s="159"/>
      <c r="DE44" s="160"/>
      <c r="DF44" s="160"/>
      <c r="DG44" s="160"/>
    </row>
    <row r="45" spans="1:111" s="29" customFormat="1" ht="5.0999999999999996" customHeight="1" thickBot="1" x14ac:dyDescent="0.35">
      <c r="A45" s="78"/>
      <c r="B45" s="83"/>
      <c r="C45" s="32"/>
      <c r="D45" s="36"/>
      <c r="E45" s="43"/>
      <c r="F45" s="93"/>
      <c r="G45" s="94"/>
      <c r="H45" s="94"/>
      <c r="I45" s="94"/>
      <c r="J45" s="94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94"/>
      <c r="BI45" s="95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41"/>
      <c r="CZ45" s="41"/>
      <c r="DA45" s="41"/>
      <c r="DB45" s="41"/>
      <c r="DC45" s="44"/>
      <c r="DD45" s="80"/>
      <c r="DE45" s="52"/>
      <c r="DF45" s="52"/>
      <c r="DG45" s="52"/>
    </row>
    <row r="46" spans="1:111" s="29" customFormat="1" ht="3" customHeight="1" thickTop="1" x14ac:dyDescent="0.25">
      <c r="A46" s="78"/>
      <c r="B46" s="69"/>
      <c r="C46" s="70"/>
      <c r="D46" s="71"/>
      <c r="E46" s="96"/>
      <c r="F46" s="97"/>
      <c r="G46" s="98"/>
      <c r="H46" s="98"/>
      <c r="I46" s="98"/>
      <c r="J46" s="98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8"/>
      <c r="BI46" s="98"/>
      <c r="BJ46" s="98"/>
      <c r="BK46" s="100"/>
      <c r="BL46" s="98"/>
      <c r="BM46" s="98"/>
      <c r="BN46" s="98"/>
      <c r="BO46" s="98"/>
      <c r="BP46" s="100"/>
      <c r="BQ46" s="98"/>
      <c r="BR46" s="98"/>
      <c r="BS46" s="98"/>
      <c r="BT46" s="98"/>
      <c r="BU46" s="101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98"/>
      <c r="CR46" s="98"/>
      <c r="CS46" s="98"/>
      <c r="CT46" s="97"/>
      <c r="CU46" s="97"/>
      <c r="CV46" s="97"/>
      <c r="CW46" s="100"/>
      <c r="CX46" s="100"/>
      <c r="CY46" s="103"/>
      <c r="CZ46" s="104"/>
      <c r="DA46" s="103"/>
      <c r="DB46" s="103"/>
      <c r="DC46" s="105"/>
      <c r="DD46" s="81"/>
    </row>
    <row r="47" spans="1:111" s="92" customFormat="1" ht="18.95" customHeight="1" x14ac:dyDescent="0.4">
      <c r="A47" s="84"/>
      <c r="B47" s="74" t="s">
        <v>12</v>
      </c>
      <c r="C47" s="85"/>
      <c r="D47" s="86"/>
      <c r="E47" s="82"/>
      <c r="F47" s="180" t="s">
        <v>82</v>
      </c>
      <c r="G47" s="56"/>
      <c r="H47" s="56"/>
      <c r="I47" s="56"/>
      <c r="J47" s="56"/>
      <c r="AN47" s="278" t="s">
        <v>34</v>
      </c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BH47" s="180"/>
      <c r="BI47" s="280" t="s">
        <v>83</v>
      </c>
      <c r="BJ47" s="280"/>
      <c r="BK47" s="280"/>
      <c r="BL47" s="280"/>
      <c r="BM47" s="280"/>
      <c r="BN47" s="280"/>
      <c r="BO47" s="280"/>
      <c r="BP47" s="280"/>
      <c r="BQ47" s="280"/>
      <c r="BR47" s="280"/>
      <c r="BS47" s="280"/>
      <c r="BT47" s="280"/>
      <c r="BU47" s="180"/>
      <c r="BV47" s="180"/>
      <c r="BW47" s="180"/>
      <c r="BX47" s="180"/>
      <c r="BY47" s="180"/>
      <c r="BZ47" s="180"/>
      <c r="CA47" s="180"/>
      <c r="CB47" s="265" t="s">
        <v>84</v>
      </c>
      <c r="CC47" s="265"/>
      <c r="CD47" s="265"/>
      <c r="CE47" s="265"/>
      <c r="CF47" s="265"/>
      <c r="CG47" s="265"/>
      <c r="CH47" s="265"/>
      <c r="CI47" s="265"/>
      <c r="CJ47" s="265"/>
      <c r="CK47" s="265"/>
      <c r="CL47" s="265"/>
      <c r="CM47" s="265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83"/>
      <c r="CZ47" s="83"/>
      <c r="DA47" s="83"/>
      <c r="DB47" s="83"/>
      <c r="DC47" s="181"/>
      <c r="DD47" s="91"/>
    </row>
    <row r="48" spans="1:111" s="157" customFormat="1" ht="18.95" customHeight="1" x14ac:dyDescent="0.35">
      <c r="A48" s="153"/>
      <c r="B48" s="154"/>
      <c r="C48" s="154"/>
      <c r="D48" s="154"/>
      <c r="E48" s="161"/>
      <c r="F48" s="169"/>
      <c r="G48" s="168"/>
      <c r="H48" s="168"/>
      <c r="I48" s="168" t="s">
        <v>164</v>
      </c>
      <c r="J48" s="168"/>
      <c r="AN48" s="264" t="str">
        <f>CA35</f>
        <v>Error</v>
      </c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BH48" s="168"/>
      <c r="BI48" s="264">
        <f>IF(26&lt;$AN$48*0.574, 26,$AN$48*0.574)</f>
        <v>0</v>
      </c>
      <c r="BJ48" s="264"/>
      <c r="BK48" s="264"/>
      <c r="BL48" s="264"/>
      <c r="BM48" s="264"/>
      <c r="BN48" s="264"/>
      <c r="BO48" s="264"/>
      <c r="BP48" s="264"/>
      <c r="BQ48" s="264"/>
      <c r="BR48" s="264"/>
      <c r="BS48" s="264"/>
      <c r="BT48" s="264"/>
      <c r="BU48" s="168"/>
      <c r="BV48" s="168"/>
      <c r="BW48" s="168"/>
      <c r="BX48" s="168"/>
      <c r="BY48" s="168"/>
      <c r="BZ48" s="168"/>
      <c r="CA48" s="168"/>
      <c r="CB48" s="264">
        <f>IF(2.6&lt;$AN$48*0.407, 2.6,$AN$48*0.407)</f>
        <v>0</v>
      </c>
      <c r="CC48" s="264"/>
      <c r="CD48" s="264"/>
      <c r="CE48" s="264"/>
      <c r="CF48" s="264"/>
      <c r="CG48" s="264"/>
      <c r="CH48" s="264"/>
      <c r="CI48" s="264"/>
      <c r="CJ48" s="264"/>
      <c r="CK48" s="264"/>
      <c r="CL48" s="264"/>
      <c r="CM48" s="264"/>
      <c r="CN48" s="168"/>
      <c r="CO48" s="172"/>
      <c r="CP48" s="173"/>
      <c r="CQ48" s="173"/>
      <c r="CR48" s="173"/>
      <c r="CS48" s="173"/>
      <c r="CT48" s="173"/>
      <c r="CU48" s="173"/>
      <c r="CV48" s="173"/>
      <c r="CW48" s="173"/>
      <c r="CX48" s="173"/>
      <c r="CY48" s="154"/>
      <c r="CZ48" s="182"/>
      <c r="DA48" s="154"/>
      <c r="DB48" s="154"/>
      <c r="DC48" s="158"/>
      <c r="DD48" s="159"/>
      <c r="DE48" s="160"/>
      <c r="DF48" s="160"/>
      <c r="DG48" s="160"/>
    </row>
    <row r="49" spans="1:111" s="157" customFormat="1" ht="18.95" customHeight="1" x14ac:dyDescent="0.35">
      <c r="A49" s="153"/>
      <c r="B49" s="154"/>
      <c r="C49" s="154"/>
      <c r="D49" s="154"/>
      <c r="E49" s="161"/>
      <c r="F49" s="169"/>
      <c r="G49" s="168"/>
      <c r="H49" s="168"/>
      <c r="I49" s="168" t="s">
        <v>85</v>
      </c>
      <c r="J49" s="168"/>
      <c r="AN49" s="267">
        <f>(1-(1-AE41/100)*(1-AE42/100)*(1-AE43/100)*(1-AE44/100)*(1-CL41/100)*(1-CL42/100)*(1-CL43/100)*(1-CL44/200))*100</f>
        <v>0</v>
      </c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BH49" s="168"/>
      <c r="BI49" s="264">
        <f>AN49</f>
        <v>0</v>
      </c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168"/>
      <c r="BV49" s="168"/>
      <c r="BW49" s="168"/>
      <c r="BX49" s="168"/>
      <c r="BY49" s="168"/>
      <c r="BZ49" s="168"/>
      <c r="CA49" s="168"/>
      <c r="CB49" s="264">
        <f>AN49</f>
        <v>0</v>
      </c>
      <c r="CC49" s="264"/>
      <c r="CD49" s="264"/>
      <c r="CE49" s="264"/>
      <c r="CF49" s="264"/>
      <c r="CG49" s="264"/>
      <c r="CH49" s="264"/>
      <c r="CI49" s="264"/>
      <c r="CJ49" s="264"/>
      <c r="CK49" s="264"/>
      <c r="CL49" s="264"/>
      <c r="CM49" s="264"/>
      <c r="CN49" s="168"/>
      <c r="CO49" s="172"/>
      <c r="CP49" s="173"/>
      <c r="CQ49" s="173"/>
      <c r="CR49" s="173"/>
      <c r="CS49" s="173"/>
      <c r="CT49" s="173"/>
      <c r="CU49" s="173"/>
      <c r="CV49" s="173"/>
      <c r="CW49" s="173"/>
      <c r="CX49" s="173"/>
      <c r="CY49" s="154"/>
      <c r="CZ49" s="182"/>
      <c r="DA49" s="154"/>
      <c r="DB49" s="154"/>
      <c r="DC49" s="158"/>
      <c r="DD49" s="159"/>
      <c r="DE49" s="160"/>
      <c r="DF49" s="160"/>
      <c r="DG49" s="160"/>
    </row>
    <row r="50" spans="1:111" s="92" customFormat="1" ht="18.95" customHeight="1" x14ac:dyDescent="0.3">
      <c r="A50" s="84"/>
      <c r="B50" s="83"/>
      <c r="C50" s="83"/>
      <c r="D50" s="83"/>
      <c r="E50" s="82"/>
      <c r="F50" s="180"/>
      <c r="G50" s="56"/>
      <c r="H50" s="56"/>
      <c r="I50" s="56" t="s">
        <v>82</v>
      </c>
      <c r="J50" s="56"/>
      <c r="W50" s="92" t="s">
        <v>150</v>
      </c>
      <c r="AN50" s="268" t="e">
        <f>($AR$35/2000)*AN48*(1-AN49/100)</f>
        <v>#VALUE!</v>
      </c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BH50" s="56"/>
      <c r="BI50" s="268" t="e">
        <f>($AR$35/2000)*BI48*(1-BI49/100)</f>
        <v>#VALUE!</v>
      </c>
      <c r="BJ50" s="268"/>
      <c r="BK50" s="268"/>
      <c r="BL50" s="268"/>
      <c r="BM50" s="268"/>
      <c r="BN50" s="268"/>
      <c r="BO50" s="268"/>
      <c r="BP50" s="268"/>
      <c r="BQ50" s="268"/>
      <c r="BR50" s="268"/>
      <c r="BS50" s="268"/>
      <c r="BT50" s="268"/>
      <c r="BU50" s="56"/>
      <c r="BV50" s="56"/>
      <c r="BW50" s="56"/>
      <c r="BX50" s="56"/>
      <c r="BY50" s="56"/>
      <c r="BZ50" s="56"/>
      <c r="CA50" s="56"/>
      <c r="CB50" s="268" t="e">
        <f>($AR$35/2000)*CB48*(1-CB49/100)</f>
        <v>#VALUE!</v>
      </c>
      <c r="CC50" s="268"/>
      <c r="CD50" s="268"/>
      <c r="CE50" s="268"/>
      <c r="CF50" s="268"/>
      <c r="CG50" s="268"/>
      <c r="CH50" s="268"/>
      <c r="CI50" s="268"/>
      <c r="CJ50" s="268"/>
      <c r="CK50" s="268"/>
      <c r="CL50" s="268"/>
      <c r="CM50" s="268"/>
      <c r="CN50" s="56"/>
      <c r="CO50" s="183"/>
      <c r="CP50" s="88"/>
      <c r="CQ50" s="88"/>
      <c r="CR50" s="88"/>
      <c r="CS50" s="88"/>
      <c r="CT50" s="88"/>
      <c r="CU50" s="88"/>
      <c r="CV50" s="88"/>
      <c r="CW50" s="88"/>
      <c r="CX50" s="88"/>
      <c r="CY50" s="83"/>
      <c r="CZ50" s="184"/>
      <c r="DA50" s="83"/>
      <c r="DB50" s="83"/>
      <c r="DC50" s="181"/>
      <c r="DD50" s="91"/>
    </row>
    <row r="51" spans="1:111" s="92" customFormat="1" ht="18.95" customHeight="1" x14ac:dyDescent="0.3">
      <c r="A51" s="84"/>
      <c r="B51" s="83"/>
      <c r="C51" s="83"/>
      <c r="D51" s="83"/>
      <c r="E51" s="82"/>
      <c r="F51" s="180"/>
      <c r="G51" s="56"/>
      <c r="H51" s="56"/>
      <c r="I51" s="56"/>
      <c r="J51" s="56"/>
      <c r="W51" s="92" t="s">
        <v>32</v>
      </c>
      <c r="AN51" s="268" t="e">
        <f>AN50*$BO$37</f>
        <v>#VALUE!</v>
      </c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BH51" s="56"/>
      <c r="BI51" s="268" t="e">
        <f>BI50*$BO$37</f>
        <v>#VALUE!</v>
      </c>
      <c r="BJ51" s="268"/>
      <c r="BK51" s="268"/>
      <c r="BL51" s="268"/>
      <c r="BM51" s="268"/>
      <c r="BN51" s="268"/>
      <c r="BO51" s="268"/>
      <c r="BP51" s="268"/>
      <c r="BQ51" s="268"/>
      <c r="BR51" s="268"/>
      <c r="BS51" s="268"/>
      <c r="BT51" s="268"/>
      <c r="BU51" s="56"/>
      <c r="BV51" s="56"/>
      <c r="BW51" s="56"/>
      <c r="BX51" s="56"/>
      <c r="BY51" s="56"/>
      <c r="BZ51" s="56"/>
      <c r="CA51" s="56"/>
      <c r="CB51" s="268" t="e">
        <f>CB50*$BO$37</f>
        <v>#VALUE!</v>
      </c>
      <c r="CC51" s="268"/>
      <c r="CD51" s="268"/>
      <c r="CE51" s="268"/>
      <c r="CF51" s="268"/>
      <c r="CG51" s="268"/>
      <c r="CH51" s="268"/>
      <c r="CI51" s="268"/>
      <c r="CJ51" s="268"/>
      <c r="CK51" s="268"/>
      <c r="CL51" s="268"/>
      <c r="CM51" s="268"/>
      <c r="CN51" s="56"/>
      <c r="CO51" s="183"/>
      <c r="CP51" s="88"/>
      <c r="CQ51" s="88"/>
      <c r="CR51" s="88"/>
      <c r="CS51" s="88"/>
      <c r="CT51" s="88"/>
      <c r="CU51" s="88"/>
      <c r="CV51" s="88"/>
      <c r="CW51" s="88"/>
      <c r="CX51" s="88"/>
      <c r="CY51" s="83"/>
      <c r="CZ51" s="184"/>
      <c r="DA51" s="83"/>
      <c r="DB51" s="83"/>
      <c r="DC51" s="181"/>
      <c r="DD51" s="91"/>
    </row>
    <row r="52" spans="1:111" s="92" customFormat="1" ht="18" customHeight="1" x14ac:dyDescent="0.3">
      <c r="A52" s="84"/>
      <c r="B52" s="83"/>
      <c r="C52" s="83"/>
      <c r="D52" s="83"/>
      <c r="E52" s="82"/>
      <c r="F52" s="180"/>
      <c r="G52" s="56"/>
      <c r="H52" s="56"/>
      <c r="I52" s="56"/>
      <c r="J52" s="56"/>
      <c r="W52" s="92" t="s">
        <v>33</v>
      </c>
      <c r="AN52" s="268" t="e">
        <f>AN51/2000</f>
        <v>#VALUE!</v>
      </c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BH52" s="56"/>
      <c r="BI52" s="268" t="e">
        <f>BI51/2000</f>
        <v>#VALUE!</v>
      </c>
      <c r="BJ52" s="268"/>
      <c r="BK52" s="268"/>
      <c r="BL52" s="268"/>
      <c r="BM52" s="268"/>
      <c r="BN52" s="268"/>
      <c r="BO52" s="268"/>
      <c r="BP52" s="268"/>
      <c r="BQ52" s="268"/>
      <c r="BR52" s="268"/>
      <c r="BS52" s="268"/>
      <c r="BT52" s="268"/>
      <c r="BU52" s="56"/>
      <c r="BV52" s="56"/>
      <c r="BW52" s="56"/>
      <c r="BX52" s="56"/>
      <c r="BY52" s="56"/>
      <c r="BZ52" s="56"/>
      <c r="CA52" s="56"/>
      <c r="CB52" s="268" t="e">
        <f>CB51/2000</f>
        <v>#VALUE!</v>
      </c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56"/>
      <c r="CO52" s="183"/>
      <c r="CP52" s="88"/>
      <c r="CQ52" s="88"/>
      <c r="CR52" s="88"/>
      <c r="CS52" s="88"/>
      <c r="CT52" s="88"/>
      <c r="CU52" s="88"/>
      <c r="CV52" s="88"/>
      <c r="CW52" s="88"/>
      <c r="CX52" s="88"/>
      <c r="CY52" s="83"/>
      <c r="CZ52" s="184"/>
      <c r="DA52" s="83"/>
      <c r="DB52" s="83"/>
      <c r="DC52" s="181"/>
      <c r="DD52" s="91"/>
    </row>
    <row r="53" spans="1:111" ht="5.0999999999999996" customHeight="1" x14ac:dyDescent="0.25">
      <c r="A53" s="8"/>
      <c r="B53" s="28"/>
      <c r="C53" s="28"/>
      <c r="D53" s="28"/>
      <c r="E53" s="35"/>
      <c r="F53" s="77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76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2"/>
      <c r="CZ53" s="75"/>
      <c r="DA53" s="32"/>
      <c r="DB53" s="32"/>
      <c r="DC53" s="37"/>
      <c r="DD53" s="11"/>
      <c r="DE53" s="7"/>
      <c r="DF53" s="7"/>
      <c r="DG53" s="7"/>
    </row>
    <row r="54" spans="1:111" ht="3" customHeight="1" thickBot="1" x14ac:dyDescent="0.3">
      <c r="A54" s="8"/>
      <c r="B54" s="28"/>
      <c r="C54" s="28"/>
      <c r="D54" s="28"/>
      <c r="E54" s="45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7"/>
      <c r="DD54" s="11"/>
      <c r="DE54" s="7"/>
      <c r="DF54" s="7"/>
      <c r="DG54" s="7"/>
    </row>
    <row r="55" spans="1:111" ht="3" customHeight="1" thickTop="1" x14ac:dyDescent="0.25">
      <c r="A55" s="8"/>
      <c r="B55" s="69"/>
      <c r="C55" s="70"/>
      <c r="D55" s="71"/>
      <c r="E55" s="19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1"/>
      <c r="DD55" s="11"/>
      <c r="DE55" s="7"/>
      <c r="DF55" s="7"/>
      <c r="DG55" s="7"/>
    </row>
    <row r="56" spans="1:111" ht="20.25" x14ac:dyDescent="0.3">
      <c r="A56" s="8"/>
      <c r="B56" s="74" t="s">
        <v>13</v>
      </c>
      <c r="C56" s="57"/>
      <c r="D56" s="72"/>
      <c r="E56" s="219" t="s">
        <v>14</v>
      </c>
      <c r="F56" s="220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221"/>
      <c r="BP56" s="221"/>
      <c r="BQ56" s="221"/>
      <c r="BR56" s="221"/>
      <c r="BS56" s="222"/>
      <c r="BT56" s="221"/>
      <c r="BU56" s="221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223"/>
      <c r="DD56" s="11"/>
      <c r="DE56" s="7"/>
      <c r="DF56" s="7"/>
      <c r="DG56" s="7"/>
    </row>
    <row r="57" spans="1:111" ht="12" customHeight="1" x14ac:dyDescent="0.25">
      <c r="A57" s="8"/>
      <c r="B57" s="28"/>
      <c r="C57" s="28"/>
      <c r="D57" s="28"/>
      <c r="E57" s="224" t="s">
        <v>15</v>
      </c>
      <c r="F57" s="225"/>
      <c r="G57" s="221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221"/>
      <c r="BP57" s="221"/>
      <c r="BQ57" s="221"/>
      <c r="BR57" s="221"/>
      <c r="BS57" s="222"/>
      <c r="BT57" s="221"/>
      <c r="BU57" s="221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223"/>
      <c r="DD57" s="11"/>
      <c r="DE57" s="7"/>
      <c r="DF57" s="7"/>
      <c r="DG57" s="7"/>
    </row>
    <row r="58" spans="1:111" ht="20.100000000000001" customHeight="1" x14ac:dyDescent="0.3">
      <c r="A58" s="8"/>
      <c r="B58" s="28"/>
      <c r="C58" s="28"/>
      <c r="D58" s="28"/>
      <c r="E58" s="226"/>
      <c r="F58" s="227" t="s">
        <v>16</v>
      </c>
      <c r="G58" s="228"/>
      <c r="H58" s="229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2"/>
      <c r="BJ58" s="232"/>
      <c r="BK58" s="232"/>
      <c r="BL58" s="232"/>
      <c r="BM58" s="232"/>
      <c r="BN58" s="232"/>
      <c r="BO58" s="232"/>
      <c r="BP58" s="232"/>
      <c r="BQ58" s="232"/>
      <c r="BR58" s="232"/>
      <c r="BS58" s="232"/>
      <c r="BT58" s="232"/>
      <c r="BU58" s="232"/>
      <c r="BV58" s="232"/>
      <c r="BW58" s="232"/>
      <c r="BX58" s="232"/>
      <c r="BY58" s="232"/>
      <c r="BZ58" s="232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4"/>
      <c r="CL58" s="234"/>
      <c r="CM58" s="234"/>
      <c r="CN58" s="234"/>
      <c r="CO58" s="234"/>
      <c r="CP58" s="234"/>
      <c r="CQ58" s="234"/>
      <c r="CR58" s="234"/>
      <c r="CS58" s="234"/>
      <c r="CT58" s="234"/>
      <c r="CU58" s="234"/>
      <c r="CV58" s="234"/>
      <c r="CW58" s="234"/>
      <c r="CX58" s="235"/>
      <c r="CY58" s="235"/>
      <c r="CZ58" s="236"/>
      <c r="DA58" s="234"/>
      <c r="DB58" s="234"/>
      <c r="DC58" s="237"/>
      <c r="DD58" s="11"/>
      <c r="DE58" s="7"/>
      <c r="DF58" s="7"/>
      <c r="DG58" s="7"/>
    </row>
    <row r="59" spans="1:111" ht="12" customHeight="1" x14ac:dyDescent="0.25">
      <c r="A59" s="8"/>
      <c r="B59" s="28"/>
      <c r="C59" s="28"/>
      <c r="D59" s="28"/>
      <c r="E59" s="226"/>
      <c r="F59" s="238"/>
      <c r="G59" s="235"/>
      <c r="H59" s="239"/>
      <c r="I59" s="240" t="s">
        <v>17</v>
      </c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241"/>
      <c r="BE59" s="241"/>
      <c r="BF59" s="241"/>
      <c r="BG59" s="241"/>
      <c r="BH59" s="241"/>
      <c r="BI59" s="241"/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41"/>
      <c r="BU59" s="241"/>
      <c r="BV59" s="241"/>
      <c r="BW59" s="239"/>
      <c r="BX59" s="242"/>
      <c r="BY59" s="243"/>
      <c r="BZ59" s="244" t="s">
        <v>18</v>
      </c>
      <c r="CA59" s="241"/>
      <c r="CB59" s="241"/>
      <c r="CC59" s="241"/>
      <c r="CD59" s="241"/>
      <c r="CE59" s="241"/>
      <c r="CF59" s="241"/>
      <c r="CG59" s="241"/>
      <c r="CH59" s="241"/>
      <c r="CI59" s="241"/>
      <c r="CJ59" s="241"/>
      <c r="CK59" s="241"/>
      <c r="CL59" s="241"/>
      <c r="CM59" s="241"/>
      <c r="CN59" s="241"/>
      <c r="CO59" s="241"/>
      <c r="CP59" s="241"/>
      <c r="CQ59" s="241"/>
      <c r="CR59" s="241"/>
      <c r="CS59" s="241"/>
      <c r="CT59" s="241"/>
      <c r="CU59" s="241"/>
      <c r="CV59" s="241"/>
      <c r="CW59" s="241"/>
      <c r="CX59" s="244"/>
      <c r="CY59" s="244"/>
      <c r="CZ59" s="245"/>
      <c r="DA59" s="241"/>
      <c r="DB59" s="241"/>
      <c r="DC59" s="246"/>
      <c r="DD59" s="62"/>
      <c r="DE59" s="58"/>
      <c r="DF59" s="7"/>
      <c r="DG59" s="7"/>
    </row>
    <row r="60" spans="1:111" ht="20.100000000000001" customHeight="1" x14ac:dyDescent="0.3">
      <c r="A60" s="8"/>
      <c r="B60" s="28"/>
      <c r="C60" s="28"/>
      <c r="D60" s="28"/>
      <c r="E60" s="226"/>
      <c r="F60" s="227" t="s">
        <v>19</v>
      </c>
      <c r="G60" s="228"/>
      <c r="H60" s="229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2"/>
      <c r="BJ60" s="232"/>
      <c r="BK60" s="232"/>
      <c r="BL60" s="232"/>
      <c r="BM60" s="232"/>
      <c r="BN60" s="232"/>
      <c r="BO60" s="232"/>
      <c r="BP60" s="232"/>
      <c r="BQ60" s="232"/>
      <c r="BR60" s="232"/>
      <c r="BS60" s="232"/>
      <c r="BT60" s="232"/>
      <c r="BU60" s="232"/>
      <c r="BV60" s="232"/>
      <c r="BW60" s="232"/>
      <c r="BX60" s="232"/>
      <c r="BY60" s="232"/>
      <c r="BZ60" s="232"/>
      <c r="CA60" s="233"/>
      <c r="CB60" s="233"/>
      <c r="CC60" s="233"/>
      <c r="CD60" s="233"/>
      <c r="CE60" s="233"/>
      <c r="CF60" s="233"/>
      <c r="CG60" s="233"/>
      <c r="CH60" s="233"/>
      <c r="CI60" s="233"/>
      <c r="CJ60" s="233"/>
      <c r="CK60" s="234"/>
      <c r="CL60" s="234"/>
      <c r="CM60" s="234"/>
      <c r="CN60" s="234"/>
      <c r="CO60" s="234"/>
      <c r="CP60" s="234"/>
      <c r="CQ60" s="234"/>
      <c r="CR60" s="234"/>
      <c r="CS60" s="234"/>
      <c r="CT60" s="234"/>
      <c r="CU60" s="234"/>
      <c r="CV60" s="234"/>
      <c r="CW60" s="234"/>
      <c r="CX60" s="235"/>
      <c r="CY60" s="235"/>
      <c r="CZ60" s="236"/>
      <c r="DA60" s="234"/>
      <c r="DB60" s="234"/>
      <c r="DC60" s="237"/>
      <c r="DD60" s="11"/>
      <c r="DE60" s="7"/>
      <c r="DF60" s="7"/>
      <c r="DG60" s="7"/>
    </row>
    <row r="61" spans="1:111" ht="12" customHeight="1" x14ac:dyDescent="0.3">
      <c r="A61" s="8"/>
      <c r="B61" s="28"/>
      <c r="C61" s="28"/>
      <c r="D61" s="28"/>
      <c r="E61" s="226"/>
      <c r="F61" s="227"/>
      <c r="G61" s="228"/>
      <c r="H61" s="229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  <c r="BG61" s="231"/>
      <c r="BH61" s="231"/>
      <c r="BI61" s="232"/>
      <c r="BJ61" s="232"/>
      <c r="BK61" s="232"/>
      <c r="BL61" s="232"/>
      <c r="BM61" s="232"/>
      <c r="BN61" s="232"/>
      <c r="BO61" s="232"/>
      <c r="BP61" s="232"/>
      <c r="BQ61" s="232"/>
      <c r="BR61" s="232"/>
      <c r="BS61" s="232"/>
      <c r="BT61" s="232"/>
      <c r="BU61" s="232"/>
      <c r="BV61" s="232"/>
      <c r="BW61" s="232"/>
      <c r="BX61" s="232"/>
      <c r="BY61" s="232"/>
      <c r="BZ61" s="232"/>
      <c r="CA61" s="233"/>
      <c r="CB61" s="233"/>
      <c r="CC61" s="233"/>
      <c r="CD61" s="233"/>
      <c r="CE61" s="233"/>
      <c r="CF61" s="233"/>
      <c r="CG61" s="233"/>
      <c r="CH61" s="233"/>
      <c r="CI61" s="233"/>
      <c r="CJ61" s="233"/>
      <c r="CK61" s="234"/>
      <c r="CL61" s="234"/>
      <c r="CM61" s="234"/>
      <c r="CN61" s="234"/>
      <c r="CO61" s="234"/>
      <c r="CP61" s="234"/>
      <c r="CQ61" s="234"/>
      <c r="CR61" s="234"/>
      <c r="CS61" s="234"/>
      <c r="CT61" s="234"/>
      <c r="CU61" s="234"/>
      <c r="CV61" s="234"/>
      <c r="CW61" s="234"/>
      <c r="CX61" s="235"/>
      <c r="CY61" s="235"/>
      <c r="CZ61" s="236"/>
      <c r="DA61" s="234"/>
      <c r="DB61" s="234"/>
      <c r="DC61" s="237"/>
      <c r="DD61" s="11"/>
      <c r="DE61" s="7"/>
      <c r="DF61" s="7"/>
      <c r="DG61" s="7"/>
    </row>
    <row r="62" spans="1:111" ht="20.100000000000001" customHeight="1" x14ac:dyDescent="0.3">
      <c r="A62" s="8"/>
      <c r="B62" s="28"/>
      <c r="C62" s="28"/>
      <c r="D62" s="28"/>
      <c r="E62" s="226"/>
      <c r="F62" s="227" t="s">
        <v>20</v>
      </c>
      <c r="G62" s="228"/>
      <c r="H62" s="229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2"/>
      <c r="BJ62" s="232"/>
      <c r="BK62" s="232"/>
      <c r="BL62" s="232"/>
      <c r="BM62" s="232"/>
      <c r="BN62" s="232"/>
      <c r="BO62" s="232"/>
      <c r="BP62" s="232"/>
      <c r="BQ62" s="232"/>
      <c r="BR62" s="232"/>
      <c r="BS62" s="232"/>
      <c r="BT62" s="232"/>
      <c r="BU62" s="232"/>
      <c r="BV62" s="232"/>
      <c r="BW62" s="232"/>
      <c r="BX62" s="232"/>
      <c r="BY62" s="232"/>
      <c r="BZ62" s="232"/>
      <c r="CA62" s="233"/>
      <c r="CB62" s="233"/>
      <c r="CC62" s="233"/>
      <c r="CD62" s="233"/>
      <c r="CE62" s="233"/>
      <c r="CF62" s="233"/>
      <c r="CG62" s="233"/>
      <c r="CH62" s="233"/>
      <c r="CI62" s="233"/>
      <c r="CJ62" s="233"/>
      <c r="CK62" s="234"/>
      <c r="CL62" s="234"/>
      <c r="CM62" s="234"/>
      <c r="CN62" s="234"/>
      <c r="CO62" s="234"/>
      <c r="CP62" s="234"/>
      <c r="CQ62" s="234"/>
      <c r="CR62" s="234"/>
      <c r="CS62" s="234"/>
      <c r="CT62" s="234"/>
      <c r="CU62" s="234"/>
      <c r="CV62" s="234"/>
      <c r="CW62" s="234"/>
      <c r="CX62" s="235"/>
      <c r="CY62" s="235"/>
      <c r="CZ62" s="236"/>
      <c r="DA62" s="234"/>
      <c r="DB62" s="234"/>
      <c r="DC62" s="237"/>
      <c r="DD62" s="11"/>
      <c r="DE62" s="7"/>
      <c r="DF62" s="7"/>
      <c r="DG62" s="7"/>
    </row>
    <row r="63" spans="1:111" ht="12.95" customHeight="1" x14ac:dyDescent="0.3">
      <c r="A63" s="8"/>
      <c r="B63" s="28"/>
      <c r="C63" s="28"/>
      <c r="D63" s="28"/>
      <c r="E63" s="226"/>
      <c r="F63" s="227"/>
      <c r="G63" s="228"/>
      <c r="H63" s="229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41" t="s">
        <v>21</v>
      </c>
      <c r="AU63" s="247"/>
      <c r="AV63" s="239"/>
      <c r="AW63" s="239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4" t="s">
        <v>22</v>
      </c>
      <c r="BJ63" s="249"/>
      <c r="BK63" s="249"/>
      <c r="BL63" s="232"/>
      <c r="BM63" s="232"/>
      <c r="BN63" s="232"/>
      <c r="BO63" s="232"/>
      <c r="BP63" s="232"/>
      <c r="BQ63" s="232"/>
      <c r="BR63" s="232"/>
      <c r="BS63" s="239"/>
      <c r="BT63" s="239"/>
      <c r="BU63" s="249"/>
      <c r="BV63" s="249"/>
      <c r="BW63" s="249"/>
      <c r="BX63" s="249"/>
      <c r="BY63" s="249"/>
      <c r="BZ63" s="249"/>
      <c r="CA63" s="250"/>
      <c r="CB63" s="250"/>
      <c r="CC63" s="220"/>
      <c r="CD63" s="220"/>
      <c r="CE63" s="220"/>
      <c r="CF63" s="220"/>
      <c r="CG63" s="220"/>
      <c r="CH63" s="241" t="s">
        <v>23</v>
      </c>
      <c r="CI63" s="220"/>
      <c r="CJ63" s="239"/>
      <c r="CK63" s="186"/>
      <c r="CL63" s="239"/>
      <c r="CM63" s="186"/>
      <c r="CN63" s="186"/>
      <c r="CO63" s="186"/>
      <c r="CP63" s="186"/>
      <c r="CQ63" s="234"/>
      <c r="CR63" s="239"/>
      <c r="CS63" s="239"/>
      <c r="CT63" s="220"/>
      <c r="CU63" s="220"/>
      <c r="CV63" s="186"/>
      <c r="CW63" s="234"/>
      <c r="CX63" s="235"/>
      <c r="CY63" s="235"/>
      <c r="CZ63" s="236"/>
      <c r="DA63" s="234"/>
      <c r="DB63" s="234"/>
      <c r="DC63" s="237"/>
      <c r="DD63" s="11"/>
      <c r="DE63" s="7"/>
      <c r="DF63" s="7"/>
      <c r="DG63" s="7"/>
    </row>
    <row r="64" spans="1:111" ht="20.100000000000001" customHeight="1" x14ac:dyDescent="0.3">
      <c r="A64" s="8"/>
      <c r="B64" s="28"/>
      <c r="C64" s="28"/>
      <c r="D64" s="28"/>
      <c r="E64" s="226"/>
      <c r="F64" s="227" t="s">
        <v>24</v>
      </c>
      <c r="G64" s="228"/>
      <c r="H64" s="229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2"/>
      <c r="BJ64" s="232"/>
      <c r="BK64" s="232"/>
      <c r="BL64" s="232"/>
      <c r="BM64" s="232"/>
      <c r="BN64" s="232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2"/>
      <c r="BZ64" s="232"/>
      <c r="CA64" s="233"/>
      <c r="CB64" s="233"/>
      <c r="CC64" s="233"/>
      <c r="CD64" s="233"/>
      <c r="CE64" s="233"/>
      <c r="CF64" s="233"/>
      <c r="CG64" s="233"/>
      <c r="CH64" s="233"/>
      <c r="CI64" s="233"/>
      <c r="CJ64" s="233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5"/>
      <c r="CY64" s="235"/>
      <c r="CZ64" s="236"/>
      <c r="DA64" s="234"/>
      <c r="DB64" s="234"/>
      <c r="DC64" s="237"/>
      <c r="DD64" s="11"/>
      <c r="DE64" s="7"/>
      <c r="DF64" s="7"/>
      <c r="DG64" s="7"/>
    </row>
    <row r="65" spans="1:111" ht="12" customHeight="1" x14ac:dyDescent="0.25">
      <c r="A65" s="8"/>
      <c r="B65" s="28"/>
      <c r="C65" s="28"/>
      <c r="D65" s="28"/>
      <c r="E65" s="226"/>
      <c r="F65" s="221"/>
      <c r="G65" s="239"/>
      <c r="H65" s="251"/>
      <c r="I65" s="241" t="s">
        <v>25</v>
      </c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2"/>
      <c r="AA65" s="242"/>
      <c r="AB65" s="242"/>
      <c r="AC65" s="242"/>
      <c r="AD65" s="242"/>
      <c r="AE65" s="241"/>
      <c r="AF65" s="241"/>
      <c r="AG65" s="241"/>
      <c r="AH65" s="241"/>
      <c r="AI65" s="241"/>
      <c r="AJ65" s="242"/>
      <c r="AK65" s="241"/>
      <c r="AL65" s="242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241"/>
      <c r="BD65" s="241"/>
      <c r="BE65" s="241"/>
      <c r="BF65" s="241"/>
      <c r="BG65" s="241"/>
      <c r="BH65" s="241"/>
      <c r="BI65" s="241"/>
      <c r="BJ65" s="241"/>
      <c r="BK65" s="241"/>
      <c r="BL65" s="241"/>
      <c r="BM65" s="241"/>
      <c r="BN65" s="241"/>
      <c r="BO65" s="241"/>
      <c r="BP65" s="241"/>
      <c r="BQ65" s="241"/>
      <c r="BR65" s="241"/>
      <c r="BS65" s="241"/>
      <c r="BT65" s="241"/>
      <c r="BU65" s="241"/>
      <c r="BV65" s="241"/>
      <c r="BW65" s="241"/>
      <c r="BX65" s="241"/>
      <c r="BY65" s="241"/>
      <c r="BZ65" s="241"/>
      <c r="CA65" s="241"/>
      <c r="CB65" s="241"/>
      <c r="CC65" s="241"/>
      <c r="CD65" s="241"/>
      <c r="CE65" s="241"/>
      <c r="CF65" s="241"/>
      <c r="CG65" s="241"/>
      <c r="CH65" s="241"/>
      <c r="CI65" s="241"/>
      <c r="CJ65" s="241"/>
      <c r="CK65" s="241"/>
      <c r="CL65" s="241"/>
      <c r="CM65" s="241"/>
      <c r="CN65" s="241"/>
      <c r="CO65" s="241"/>
      <c r="CP65" s="241"/>
      <c r="CQ65" s="241"/>
      <c r="CR65" s="186"/>
      <c r="CS65" s="186"/>
      <c r="CT65" s="186"/>
      <c r="CU65" s="186"/>
      <c r="CV65" s="186"/>
      <c r="CW65" s="241"/>
      <c r="CX65" s="244"/>
      <c r="CY65" s="221"/>
      <c r="CZ65" s="252"/>
      <c r="DA65" s="234"/>
      <c r="DB65" s="234"/>
      <c r="DC65" s="237"/>
      <c r="DD65" s="11"/>
      <c r="DE65" s="7"/>
      <c r="DF65" s="7"/>
      <c r="DG65" s="7"/>
    </row>
    <row r="66" spans="1:111" ht="24.95" customHeight="1" x14ac:dyDescent="0.3">
      <c r="A66" s="8"/>
      <c r="B66" s="28"/>
      <c r="C66" s="28"/>
      <c r="D66" s="28"/>
      <c r="E66" s="253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5"/>
      <c r="AW66" s="256"/>
      <c r="AX66" s="256"/>
      <c r="AY66" s="256"/>
      <c r="AZ66" s="256"/>
      <c r="BA66" s="256"/>
      <c r="BB66" s="256"/>
      <c r="BC66" s="256"/>
      <c r="BD66" s="256"/>
      <c r="BE66" s="256"/>
      <c r="BF66" s="256"/>
      <c r="BG66" s="256"/>
      <c r="BH66" s="256"/>
      <c r="BI66" s="257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18"/>
      <c r="CB66" s="218"/>
      <c r="CC66" s="218"/>
      <c r="CD66" s="218"/>
      <c r="CE66" s="218"/>
      <c r="CF66" s="218"/>
      <c r="CG66" s="218"/>
      <c r="CH66" s="218"/>
      <c r="CI66" s="218"/>
      <c r="CJ66" s="218"/>
      <c r="CK66" s="259"/>
      <c r="CL66" s="259"/>
      <c r="CM66" s="259"/>
      <c r="CN66" s="259"/>
      <c r="CO66" s="259"/>
      <c r="CP66" s="259"/>
      <c r="CQ66" s="259"/>
      <c r="CR66" s="259"/>
      <c r="CS66" s="259"/>
      <c r="CT66" s="259"/>
      <c r="CU66" s="259"/>
      <c r="CV66" s="259"/>
      <c r="CW66" s="259"/>
      <c r="CX66" s="259"/>
      <c r="CY66" s="260"/>
      <c r="CZ66" s="261"/>
      <c r="DA66" s="262"/>
      <c r="DB66" s="262"/>
      <c r="DC66" s="223"/>
      <c r="DD66" s="11"/>
      <c r="DE66" s="7"/>
      <c r="DF66" s="7"/>
      <c r="DG66" s="7"/>
    </row>
    <row r="67" spans="1:111" ht="12" customHeight="1" x14ac:dyDescent="0.25">
      <c r="A67" s="8"/>
      <c r="B67" s="28"/>
      <c r="C67" s="28"/>
      <c r="D67" s="28"/>
      <c r="E67" s="263"/>
      <c r="F67" s="244" t="s">
        <v>26</v>
      </c>
      <c r="G67" s="244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5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1"/>
      <c r="BD67" s="241"/>
      <c r="BE67" s="241"/>
      <c r="BF67" s="241"/>
      <c r="BG67" s="241"/>
      <c r="BH67" s="241"/>
      <c r="BI67" s="241"/>
      <c r="BJ67" s="245" t="s">
        <v>27</v>
      </c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221"/>
      <c r="CY67" s="221"/>
      <c r="CZ67" s="252"/>
      <c r="DA67" s="186"/>
      <c r="DB67" s="186"/>
      <c r="DC67" s="223"/>
      <c r="DD67" s="11"/>
      <c r="DE67" s="7"/>
      <c r="DF67" s="7"/>
      <c r="DG67" s="7"/>
    </row>
    <row r="68" spans="1:111" ht="0.95" customHeight="1" x14ac:dyDescent="0.25">
      <c r="A68" s="8"/>
      <c r="B68" s="28"/>
      <c r="C68" s="28"/>
      <c r="D68" s="28"/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5"/>
      <c r="DD68" s="11"/>
      <c r="DE68" s="7"/>
      <c r="DF68" s="7"/>
      <c r="DG68" s="7"/>
    </row>
    <row r="69" spans="1:111" ht="3" customHeight="1" thickBot="1" x14ac:dyDescent="0.3">
      <c r="A69" s="2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2"/>
      <c r="DE69" s="7"/>
      <c r="DF69" s="7"/>
      <c r="DG69" s="7"/>
    </row>
    <row r="70" spans="1:111" ht="12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3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3" t="s">
        <v>123</v>
      </c>
      <c r="DD70" s="7"/>
      <c r="DE70" s="7"/>
      <c r="DF70" s="7"/>
      <c r="DG70" s="7"/>
    </row>
    <row r="71" spans="1:111" s="51" customFormat="1" ht="14.1" customHeight="1" x14ac:dyDescent="0.25">
      <c r="A71" s="59"/>
      <c r="B71" s="59"/>
      <c r="C71" s="59"/>
      <c r="D71" s="59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</row>
    <row r="73" spans="1:111" s="316" customFormat="1" ht="26.25" x14ac:dyDescent="0.4">
      <c r="A73" s="317" t="s">
        <v>170</v>
      </c>
      <c r="B73" s="317"/>
      <c r="C73" s="317"/>
      <c r="D73" s="317"/>
      <c r="E73" s="317"/>
      <c r="F73" s="317"/>
      <c r="G73" s="317"/>
    </row>
  </sheetData>
  <mergeCells count="95">
    <mergeCell ref="J44:K44"/>
    <mergeCell ref="I40:AA40"/>
    <mergeCell ref="J43:K43"/>
    <mergeCell ref="AE44:AJ44"/>
    <mergeCell ref="AE42:AJ42"/>
    <mergeCell ref="AE43:AJ43"/>
    <mergeCell ref="J42:K42"/>
    <mergeCell ref="J41:K41"/>
    <mergeCell ref="AX41:AY41"/>
    <mergeCell ref="AE41:AJ41"/>
    <mergeCell ref="AO25:AS25"/>
    <mergeCell ref="AT25:AV25"/>
    <mergeCell ref="AW25:AY25"/>
    <mergeCell ref="AN30:AU30"/>
    <mergeCell ref="CJ25:CL25"/>
    <mergeCell ref="CM25:CO25"/>
    <mergeCell ref="BE29:BL29"/>
    <mergeCell ref="CH29:CO29"/>
    <mergeCell ref="AL29:AV29"/>
    <mergeCell ref="AF28:CA28"/>
    <mergeCell ref="CE30:CS30"/>
    <mergeCell ref="BC25:BE25"/>
    <mergeCell ref="AZ25:BB25"/>
    <mergeCell ref="CW17:DA17"/>
    <mergeCell ref="BM20:DA20"/>
    <mergeCell ref="CN28:CY28"/>
    <mergeCell ref="BI25:BK25"/>
    <mergeCell ref="BF25:BH25"/>
    <mergeCell ref="BS25:BW25"/>
    <mergeCell ref="BX25:BZ25"/>
    <mergeCell ref="CA25:CC25"/>
    <mergeCell ref="CD25:CF25"/>
    <mergeCell ref="CG25:CI25"/>
    <mergeCell ref="CH17:CK17"/>
    <mergeCell ref="F17:AE17"/>
    <mergeCell ref="AK17:AS17"/>
    <mergeCell ref="AU17:AY17"/>
    <mergeCell ref="CM17:CU17"/>
    <mergeCell ref="G20:K20"/>
    <mergeCell ref="AJ20:AN20"/>
    <mergeCell ref="M20:AF20"/>
    <mergeCell ref="AP20:BJ20"/>
    <mergeCell ref="BF17:CF17"/>
    <mergeCell ref="F8:AY8"/>
    <mergeCell ref="F11:AY11"/>
    <mergeCell ref="F14:AY14"/>
    <mergeCell ref="BF8:DA8"/>
    <mergeCell ref="BF11:DA11"/>
    <mergeCell ref="BF14:DA14"/>
    <mergeCell ref="AC33:BI33"/>
    <mergeCell ref="BI50:BT50"/>
    <mergeCell ref="BI51:BT51"/>
    <mergeCell ref="BI52:BT52"/>
    <mergeCell ref="BO36:BW36"/>
    <mergeCell ref="BI47:BT47"/>
    <mergeCell ref="AN51:AY51"/>
    <mergeCell ref="AN52:AY52"/>
    <mergeCell ref="X37:AF37"/>
    <mergeCell ref="BO37:BW37"/>
    <mergeCell ref="AR38:BC38"/>
    <mergeCell ref="CB51:CM51"/>
    <mergeCell ref="CB52:CM52"/>
    <mergeCell ref="BI49:BT49"/>
    <mergeCell ref="AX42:AY42"/>
    <mergeCell ref="BO43:CI43"/>
    <mergeCell ref="AN48:AY48"/>
    <mergeCell ref="BI48:BT48"/>
    <mergeCell ref="AN47:AY47"/>
    <mergeCell ref="AE31:AF31"/>
    <mergeCell ref="AM31:AN31"/>
    <mergeCell ref="AV31:AW31"/>
    <mergeCell ref="BX31:CN31"/>
    <mergeCell ref="BU31:BV31"/>
    <mergeCell ref="BK31:BL31"/>
    <mergeCell ref="AN50:AY50"/>
    <mergeCell ref="AX43:AY43"/>
    <mergeCell ref="AX44:AY44"/>
    <mergeCell ref="BX33:DA33"/>
    <mergeCell ref="CX32:DA32"/>
    <mergeCell ref="CJ36:CR36"/>
    <mergeCell ref="AD34:BE34"/>
    <mergeCell ref="AR35:BC35"/>
    <mergeCell ref="CA35:CM35"/>
    <mergeCell ref="CH34:DA34"/>
    <mergeCell ref="CL42:CQ42"/>
    <mergeCell ref="CL41:CQ41"/>
    <mergeCell ref="CB49:CM49"/>
    <mergeCell ref="CB50:CM50"/>
    <mergeCell ref="X36:AF36"/>
    <mergeCell ref="AT36:BB36"/>
    <mergeCell ref="CB48:CM48"/>
    <mergeCell ref="CB47:CM47"/>
    <mergeCell ref="CL44:CQ44"/>
    <mergeCell ref="CL43:CQ43"/>
    <mergeCell ref="AN49:AY49"/>
  </mergeCells>
  <phoneticPr fontId="0" type="noConversion"/>
  <dataValidations count="5">
    <dataValidation type="list" allowBlank="1" showInputMessage="1" showErrorMessage="1" sqref="AE31:AF31 J41:K44 BU31:BV31 AM31:AN31 AV31:AW31 BK31:BL31 AX41:AY44" xr:uid="{00000000-0002-0000-0000-000000000000}">
      <formula1>"x"</formula1>
    </dataValidation>
    <dataValidation type="list" allowBlank="1" showInputMessage="1" showErrorMessage="1" sqref="CX32:DA32" xr:uid="{00000000-0002-0000-0000-000001000000}">
      <formula1>"Yes, No"</formula1>
    </dataValidation>
    <dataValidation type="list" allowBlank="1" showInputMessage="1" showErrorMessage="1" promptTitle="Air pressure at nozzle(s) - PSIG" prompt="The valid pressures are 30, 40, 50, 60, 70, 80, 90 or 100 PSIG" sqref="BE29:BL29" xr:uid="{00000000-0002-0000-0000-000002000000}">
      <formula1>"30, 40, 50, 60, 70, 80, 90, 100"</formula1>
    </dataValidation>
    <dataValidation type="list" allowBlank="1" showInputMessage="1" showErrorMessage="1" sqref="CK32:CN32 CO31:CO32" xr:uid="{00000000-0002-0000-0000-000003000000}">
      <formula1>"'1/8, '3/16, '1/4, '5/16, '3/8, '7/16, '1/2, '5/8, '3/4, '1"</formula1>
    </dataValidation>
    <dataValidation type="list" allowBlank="1" showInputMessage="1" showErrorMessage="1" sqref="CE30:CS30" xr:uid="{00000000-0002-0000-0000-000004000000}">
      <formula1>"1/8 or 0.1250,3/16 or 0.1875,1/4 or 0.2500, 5/16 or 0.3125, 3/8 or 0.3750, 7/16 or 0.4375, 1/2 or 0.5000, 5/8 or 0.6250, 3/4 or 0.07500, 1 or 1.0000"</formula1>
    </dataValidation>
  </dataValidations>
  <printOptions horizontalCentered="1" verticalCentered="1" gridLinesSet="0"/>
  <pageMargins left="0.15" right="0.15" top="0.25" bottom="0.3" header="0.5" footer="0.5"/>
  <pageSetup scale="81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topLeftCell="A16" workbookViewId="0">
      <selection activeCell="C5" sqref="C5"/>
    </sheetView>
  </sheetViews>
  <sheetFormatPr defaultRowHeight="15.75" x14ac:dyDescent="0.25"/>
  <cols>
    <col min="1" max="1" width="11.33203125" style="106" bestFit="1" customWidth="1"/>
    <col min="2" max="2" width="8.88671875" style="106"/>
    <col min="5" max="5" width="9.44140625" bestFit="1" customWidth="1"/>
  </cols>
  <sheetData>
    <row r="1" spans="1:10" x14ac:dyDescent="0.25">
      <c r="A1" s="300" t="s">
        <v>96</v>
      </c>
      <c r="B1" s="300"/>
      <c r="C1" s="301" t="s">
        <v>106</v>
      </c>
      <c r="D1" s="301"/>
      <c r="E1" s="301"/>
      <c r="F1" s="301"/>
      <c r="G1" s="301"/>
      <c r="H1" s="301"/>
      <c r="I1" s="301"/>
      <c r="J1" s="301"/>
    </row>
    <row r="2" spans="1:10" x14ac:dyDescent="0.25">
      <c r="A2" s="300"/>
      <c r="B2" s="300"/>
      <c r="C2" s="301" t="s">
        <v>107</v>
      </c>
      <c r="D2" s="301"/>
      <c r="E2" s="301"/>
      <c r="F2" s="301"/>
      <c r="G2" s="301"/>
      <c r="H2" s="301"/>
      <c r="I2" s="301"/>
      <c r="J2" s="301"/>
    </row>
    <row r="3" spans="1:10" x14ac:dyDescent="0.25">
      <c r="A3" s="300"/>
      <c r="B3" s="300"/>
      <c r="C3" s="198">
        <v>30</v>
      </c>
      <c r="D3" s="198">
        <v>40</v>
      </c>
      <c r="E3" s="198">
        <v>50</v>
      </c>
      <c r="F3" s="198">
        <v>60</v>
      </c>
      <c r="G3" s="198">
        <v>70</v>
      </c>
      <c r="H3" s="198">
        <v>80</v>
      </c>
      <c r="I3" s="198">
        <v>90</v>
      </c>
      <c r="J3" s="198">
        <v>100</v>
      </c>
    </row>
    <row r="4" spans="1:10" x14ac:dyDescent="0.25">
      <c r="A4" s="199" t="s">
        <v>97</v>
      </c>
      <c r="B4" s="197">
        <f>1/8</f>
        <v>0.125</v>
      </c>
      <c r="C4" s="200">
        <v>28</v>
      </c>
      <c r="D4" s="200">
        <v>35</v>
      </c>
      <c r="E4" s="200">
        <v>42</v>
      </c>
      <c r="F4" s="200">
        <v>49</v>
      </c>
      <c r="G4" s="200">
        <v>55</v>
      </c>
      <c r="H4" s="200">
        <v>63</v>
      </c>
      <c r="I4" s="200">
        <v>70</v>
      </c>
      <c r="J4" s="200">
        <v>77</v>
      </c>
    </row>
    <row r="5" spans="1:10" x14ac:dyDescent="0.25">
      <c r="A5" s="199" t="s">
        <v>98</v>
      </c>
      <c r="B5" s="197">
        <f>3/16</f>
        <v>0.1875</v>
      </c>
      <c r="C5" s="200">
        <v>65</v>
      </c>
      <c r="D5" s="200">
        <v>80</v>
      </c>
      <c r="E5" s="200">
        <v>94</v>
      </c>
      <c r="F5" s="200">
        <v>107</v>
      </c>
      <c r="G5" s="200">
        <v>122</v>
      </c>
      <c r="H5" s="200">
        <v>135</v>
      </c>
      <c r="I5" s="200">
        <v>149</v>
      </c>
      <c r="J5" s="200">
        <v>165</v>
      </c>
    </row>
    <row r="6" spans="1:10" x14ac:dyDescent="0.25">
      <c r="A6" s="199" t="s">
        <v>99</v>
      </c>
      <c r="B6" s="197">
        <v>0.25</v>
      </c>
      <c r="C6" s="200">
        <v>109</v>
      </c>
      <c r="D6" s="200">
        <v>138</v>
      </c>
      <c r="E6" s="200">
        <v>168</v>
      </c>
      <c r="F6" s="200">
        <v>195</v>
      </c>
      <c r="G6" s="200">
        <v>221</v>
      </c>
      <c r="H6" s="200">
        <v>255</v>
      </c>
      <c r="I6" s="200">
        <v>280</v>
      </c>
      <c r="J6" s="200">
        <v>309</v>
      </c>
    </row>
    <row r="7" spans="1:10" x14ac:dyDescent="0.25">
      <c r="A7" s="199" t="s">
        <v>100</v>
      </c>
      <c r="B7" s="197">
        <f>5/16</f>
        <v>0.3125</v>
      </c>
      <c r="C7" s="200">
        <v>205</v>
      </c>
      <c r="D7" s="200">
        <v>247</v>
      </c>
      <c r="E7" s="200">
        <v>292</v>
      </c>
      <c r="F7" s="200">
        <v>354</v>
      </c>
      <c r="G7" s="200">
        <v>377</v>
      </c>
      <c r="H7" s="200">
        <v>420</v>
      </c>
      <c r="I7" s="200">
        <v>462</v>
      </c>
      <c r="J7" s="200">
        <v>507</v>
      </c>
    </row>
    <row r="8" spans="1:10" x14ac:dyDescent="0.25">
      <c r="A8" s="199" t="s">
        <v>101</v>
      </c>
      <c r="B8" s="197">
        <v>0.375</v>
      </c>
      <c r="C8" s="200">
        <v>285</v>
      </c>
      <c r="D8" s="200">
        <v>355</v>
      </c>
      <c r="E8" s="200">
        <v>417</v>
      </c>
      <c r="F8" s="200">
        <v>477</v>
      </c>
      <c r="G8" s="200">
        <v>540</v>
      </c>
      <c r="H8" s="200">
        <v>600</v>
      </c>
      <c r="I8" s="200">
        <v>657</v>
      </c>
      <c r="J8" s="200">
        <v>720</v>
      </c>
    </row>
    <row r="9" spans="1:10" x14ac:dyDescent="0.25">
      <c r="A9" s="199" t="s">
        <v>102</v>
      </c>
      <c r="B9" s="197">
        <f>7/16</f>
        <v>0.4375</v>
      </c>
      <c r="C9" s="200">
        <v>385</v>
      </c>
      <c r="D9" s="200">
        <v>472</v>
      </c>
      <c r="E9" s="200">
        <v>560</v>
      </c>
      <c r="F9" s="200">
        <v>645</v>
      </c>
      <c r="G9" s="200">
        <v>755</v>
      </c>
      <c r="H9" s="200">
        <v>820</v>
      </c>
      <c r="I9" s="200">
        <v>905</v>
      </c>
      <c r="J9" s="200">
        <v>940</v>
      </c>
    </row>
    <row r="10" spans="1:10" x14ac:dyDescent="0.25">
      <c r="A10" s="199" t="s">
        <v>103</v>
      </c>
      <c r="B10" s="197">
        <v>0.5</v>
      </c>
      <c r="C10" s="200">
        <v>503</v>
      </c>
      <c r="D10" s="200">
        <v>615</v>
      </c>
      <c r="E10" s="200">
        <v>725</v>
      </c>
      <c r="F10" s="200">
        <v>835</v>
      </c>
      <c r="G10" s="200">
        <v>945</v>
      </c>
      <c r="H10" s="200">
        <v>1050</v>
      </c>
      <c r="I10" s="200">
        <v>1160</v>
      </c>
      <c r="J10" s="200">
        <v>1265</v>
      </c>
    </row>
    <row r="11" spans="1:10" x14ac:dyDescent="0.25">
      <c r="A11" s="199" t="s">
        <v>104</v>
      </c>
      <c r="B11" s="197">
        <v>0.625</v>
      </c>
      <c r="C11" s="200">
        <v>820</v>
      </c>
      <c r="D11" s="200">
        <v>990</v>
      </c>
      <c r="E11" s="200">
        <v>1170</v>
      </c>
      <c r="F11" s="200">
        <v>1336</v>
      </c>
      <c r="G11" s="200">
        <v>1510</v>
      </c>
      <c r="H11" s="200">
        <v>1680</v>
      </c>
      <c r="I11" s="200">
        <v>1850</v>
      </c>
      <c r="J11" s="200">
        <v>2030</v>
      </c>
    </row>
    <row r="12" spans="1:10" x14ac:dyDescent="0.25">
      <c r="A12" s="199" t="s">
        <v>105</v>
      </c>
      <c r="B12" s="197">
        <v>0.75</v>
      </c>
      <c r="C12" s="200">
        <v>1140</v>
      </c>
      <c r="D12" s="200">
        <v>1420</v>
      </c>
      <c r="E12" s="200">
        <v>1670</v>
      </c>
      <c r="F12" s="200">
        <v>1915</v>
      </c>
      <c r="G12" s="200">
        <v>2160</v>
      </c>
      <c r="H12" s="200">
        <v>2400</v>
      </c>
      <c r="I12" s="200">
        <v>2630</v>
      </c>
      <c r="J12" s="200">
        <v>2880</v>
      </c>
    </row>
    <row r="13" spans="1:10" x14ac:dyDescent="0.25">
      <c r="A13" s="197">
        <v>1</v>
      </c>
      <c r="B13" s="197">
        <v>1</v>
      </c>
      <c r="C13" s="200">
        <v>2030</v>
      </c>
      <c r="D13" s="200">
        <v>2460</v>
      </c>
      <c r="E13" s="200">
        <v>2900</v>
      </c>
      <c r="F13" s="200">
        <v>3340</v>
      </c>
      <c r="G13" s="200">
        <v>3780</v>
      </c>
      <c r="H13" s="200">
        <v>4200</v>
      </c>
      <c r="I13" s="200">
        <v>4640</v>
      </c>
      <c r="J13" s="200">
        <v>5060</v>
      </c>
    </row>
    <row r="15" spans="1:10" x14ac:dyDescent="0.25">
      <c r="B15" s="204" t="s">
        <v>126</v>
      </c>
      <c r="C15" s="205">
        <f>Abrasive_Blasting!BE29</f>
        <v>0</v>
      </c>
      <c r="D15" t="s">
        <v>125</v>
      </c>
    </row>
    <row r="16" spans="1:10" x14ac:dyDescent="0.25">
      <c r="B16" s="204" t="s">
        <v>127</v>
      </c>
      <c r="C16" s="208" t="e">
        <f>1*RIGHT(Abrasive_Blasting!CE30, 6)</f>
        <v>#VALUE!</v>
      </c>
      <c r="D16" t="s">
        <v>128</v>
      </c>
      <c r="F16" s="207"/>
    </row>
    <row r="17" spans="1:8" x14ac:dyDescent="0.25">
      <c r="B17" s="204" t="s">
        <v>129</v>
      </c>
      <c r="C17" s="205">
        <f>Abrasive_Blasting!AN30</f>
        <v>0</v>
      </c>
      <c r="D17" t="s">
        <v>131</v>
      </c>
    </row>
    <row r="18" spans="1:8" x14ac:dyDescent="0.25">
      <c r="B18" s="204" t="s">
        <v>130</v>
      </c>
      <c r="C18" s="209" t="e">
        <f>VLOOKUP(C16,$B3:$J$13,(C15/10-1))</f>
        <v>#VALUE!</v>
      </c>
      <c r="D18" t="s">
        <v>31</v>
      </c>
    </row>
    <row r="19" spans="1:8" x14ac:dyDescent="0.25">
      <c r="H19" s="206"/>
    </row>
    <row r="21" spans="1:8" x14ac:dyDescent="0.25">
      <c r="A21" s="302" t="s">
        <v>133</v>
      </c>
      <c r="B21" s="302"/>
      <c r="C21" s="302"/>
    </row>
    <row r="22" spans="1:8" ht="18" x14ac:dyDescent="0.25">
      <c r="A22" s="197" t="s">
        <v>134</v>
      </c>
      <c r="B22" s="197" t="s">
        <v>135</v>
      </c>
      <c r="C22" s="301" t="s">
        <v>138</v>
      </c>
      <c r="D22" s="301"/>
      <c r="E22" s="301"/>
      <c r="F22" s="301" t="s">
        <v>37</v>
      </c>
      <c r="G22" s="301"/>
    </row>
    <row r="23" spans="1:8" x14ac:dyDescent="0.25">
      <c r="A23" s="197"/>
      <c r="B23" s="197"/>
      <c r="C23" s="197" t="s">
        <v>136</v>
      </c>
      <c r="D23" s="197" t="s">
        <v>137</v>
      </c>
      <c r="E23" s="197" t="s">
        <v>139</v>
      </c>
      <c r="F23" s="304" t="s">
        <v>144</v>
      </c>
      <c r="G23" s="304"/>
    </row>
    <row r="24" spans="1:8" x14ac:dyDescent="0.25">
      <c r="A24" s="197" t="s">
        <v>132</v>
      </c>
      <c r="B24" s="212">
        <f>Abrasive_Blasting!$AE$31</f>
        <v>0</v>
      </c>
      <c r="C24" s="211">
        <v>99</v>
      </c>
      <c r="D24" s="213">
        <f>Abrasive_Blasting!$AD$34</f>
        <v>0</v>
      </c>
      <c r="E24" s="214">
        <f>LARGE(C24:D24,1)</f>
        <v>99</v>
      </c>
      <c r="F24" s="299">
        <f>84*(99/E24)^2.94</f>
        <v>84</v>
      </c>
      <c r="G24" s="299"/>
    </row>
    <row r="25" spans="1:8" x14ac:dyDescent="0.25">
      <c r="A25" s="197" t="s">
        <v>140</v>
      </c>
      <c r="B25" s="212">
        <f>Abrasive_Blasting!$AM$31</f>
        <v>0</v>
      </c>
      <c r="C25" s="211">
        <v>160</v>
      </c>
      <c r="D25" s="213">
        <f>Abrasive_Blasting!$AD$34</f>
        <v>0</v>
      </c>
      <c r="E25" s="214">
        <f>LARGE(C25:D25,1)</f>
        <v>160</v>
      </c>
      <c r="F25" s="299">
        <f>84*(99/E25)^2.94</f>
        <v>20.48019131031306</v>
      </c>
      <c r="G25" s="299"/>
    </row>
    <row r="26" spans="1:8" x14ac:dyDescent="0.25">
      <c r="A26" s="197" t="s">
        <v>141</v>
      </c>
      <c r="B26" s="212">
        <f>Abrasive_Blasting!$AV$31</f>
        <v>0</v>
      </c>
      <c r="C26" s="211">
        <v>487</v>
      </c>
      <c r="D26" s="213">
        <f>Abrasive_Blasting!$AD$34</f>
        <v>0</v>
      </c>
      <c r="E26" s="214">
        <f>LARGE(C26:D26,1)</f>
        <v>487</v>
      </c>
      <c r="F26" s="299">
        <f>84*(99/E26)^2.94</f>
        <v>0.77644663513941681</v>
      </c>
      <c r="G26" s="299"/>
    </row>
    <row r="27" spans="1:8" x14ac:dyDescent="0.25">
      <c r="A27" s="197" t="s">
        <v>142</v>
      </c>
      <c r="B27" s="212">
        <f>Abrasive_Blasting!$BK$31</f>
        <v>0</v>
      </c>
      <c r="C27" s="211">
        <v>60</v>
      </c>
      <c r="D27" s="213">
        <f>Abrasive_Blasting!$AD$34</f>
        <v>0</v>
      </c>
      <c r="E27" s="214">
        <f>LARGE(C27:D27,1)</f>
        <v>60</v>
      </c>
      <c r="F27" s="299">
        <f>84*(99/E27)^2.94</f>
        <v>366.16942836081455</v>
      </c>
      <c r="G27" s="299"/>
    </row>
    <row r="28" spans="1:8" x14ac:dyDescent="0.25">
      <c r="A28" s="197" t="s">
        <v>116</v>
      </c>
      <c r="B28" s="212">
        <f>Abrasive_Blasting!$BU$31</f>
        <v>0</v>
      </c>
      <c r="C28" s="211">
        <v>0</v>
      </c>
      <c r="D28" s="213">
        <f>Abrasive_Blasting!$AD$34</f>
        <v>0</v>
      </c>
      <c r="E28" s="214">
        <f>LARGE(C28:D28,1)</f>
        <v>0</v>
      </c>
      <c r="F28" s="299" t="e">
        <f>84*(99/E28)^2.94</f>
        <v>#DIV/0!</v>
      </c>
      <c r="G28" s="299"/>
    </row>
    <row r="29" spans="1:8" x14ac:dyDescent="0.25">
      <c r="A29" s="204" t="s">
        <v>143</v>
      </c>
      <c r="B29" s="303">
        <f>Abrasive_Blasting!$AD$34</f>
        <v>0</v>
      </c>
      <c r="C29" s="303"/>
      <c r="D29" s="303"/>
      <c r="E29" s="303"/>
    </row>
    <row r="30" spans="1:8" x14ac:dyDescent="0.25">
      <c r="C30" s="210"/>
      <c r="D30" s="210"/>
      <c r="E30" s="210"/>
    </row>
    <row r="31" spans="1:8" x14ac:dyDescent="0.25">
      <c r="C31" s="210"/>
      <c r="D31" s="204" t="s">
        <v>147</v>
      </c>
      <c r="E31" s="215" t="e">
        <f>C18*(IF(B24="x",E24,IF(B25="x",E25,IF(B26="x",E26,IF(B27="x",E27,IF(B28="x",E28,"Error"))))))/99</f>
        <v>#VALUE!</v>
      </c>
      <c r="F31" t="s">
        <v>145</v>
      </c>
    </row>
    <row r="32" spans="1:8" x14ac:dyDescent="0.25">
      <c r="D32" s="204" t="s">
        <v>146</v>
      </c>
      <c r="E32" s="216" t="str">
        <f>(IF(B24="x",F24,IF(B25="x",F25,IF(B26="x",F26,IF(B27="x",F27,IF(B28="x",F28,"Error"))))))</f>
        <v>Error</v>
      </c>
      <c r="F32" t="s">
        <v>148</v>
      </c>
    </row>
  </sheetData>
  <mergeCells count="13">
    <mergeCell ref="B29:E29"/>
    <mergeCell ref="F22:G22"/>
    <mergeCell ref="F23:G23"/>
    <mergeCell ref="F24:G24"/>
    <mergeCell ref="F25:G25"/>
    <mergeCell ref="F26:G26"/>
    <mergeCell ref="F27:G27"/>
    <mergeCell ref="F28:G28"/>
    <mergeCell ref="A1:B3"/>
    <mergeCell ref="C1:J1"/>
    <mergeCell ref="C2:J2"/>
    <mergeCell ref="A21:C21"/>
    <mergeCell ref="C22:E22"/>
  </mergeCells>
  <phoneticPr fontId="2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workbookViewId="0">
      <selection activeCell="B26" sqref="B26"/>
    </sheetView>
  </sheetViews>
  <sheetFormatPr defaultRowHeight="15.75" x14ac:dyDescent="0.25"/>
  <cols>
    <col min="1" max="1" width="2.77734375" customWidth="1"/>
    <col min="2" max="2" width="30.77734375" customWidth="1"/>
    <col min="3" max="3" width="20.77734375" customWidth="1"/>
    <col min="4" max="4" width="16.77734375" style="106" customWidth="1"/>
    <col min="5" max="5" width="13.33203125" style="63" customWidth="1"/>
    <col min="6" max="7" width="8.88671875" style="63"/>
  </cols>
  <sheetData>
    <row r="1" spans="2:7" ht="16.5" thickBot="1" x14ac:dyDescent="0.3"/>
    <row r="2" spans="2:7" ht="27" thickTop="1" x14ac:dyDescent="0.4">
      <c r="B2" s="309" t="s">
        <v>89</v>
      </c>
      <c r="C2" s="310"/>
      <c r="D2" s="310"/>
      <c r="E2" s="310"/>
      <c r="F2" s="310"/>
      <c r="G2" s="311"/>
    </row>
    <row r="3" spans="2:7" ht="20.25" x14ac:dyDescent="0.3">
      <c r="B3" s="312" t="s">
        <v>47</v>
      </c>
      <c r="C3" s="280"/>
      <c r="D3" s="313"/>
      <c r="E3" s="314" t="s">
        <v>167</v>
      </c>
      <c r="F3" s="280"/>
      <c r="G3" s="315"/>
    </row>
    <row r="4" spans="2:7" ht="18.75" x14ac:dyDescent="0.25">
      <c r="B4" s="124" t="s">
        <v>35</v>
      </c>
      <c r="C4" s="113" t="s">
        <v>36</v>
      </c>
      <c r="D4" s="305" t="s">
        <v>37</v>
      </c>
      <c r="E4" s="306"/>
      <c r="F4" s="307" t="s">
        <v>58</v>
      </c>
      <c r="G4" s="308"/>
    </row>
    <row r="5" spans="2:7" ht="19.5" thickBot="1" x14ac:dyDescent="0.3">
      <c r="B5" s="126"/>
      <c r="C5" s="115"/>
      <c r="D5" s="116" t="s">
        <v>59</v>
      </c>
      <c r="E5" s="140" t="s">
        <v>56</v>
      </c>
      <c r="F5" s="145" t="s">
        <v>42</v>
      </c>
      <c r="G5" s="125" t="s">
        <v>43</v>
      </c>
    </row>
    <row r="6" spans="2:7" x14ac:dyDescent="0.25">
      <c r="B6" s="127" t="s">
        <v>38</v>
      </c>
      <c r="C6" s="114" t="s">
        <v>41</v>
      </c>
      <c r="D6" s="112"/>
      <c r="E6" s="141"/>
      <c r="F6" s="141"/>
      <c r="G6" s="138"/>
    </row>
    <row r="7" spans="2:7" x14ac:dyDescent="0.25">
      <c r="B7" s="128"/>
      <c r="C7" s="109" t="s">
        <v>44</v>
      </c>
      <c r="D7" s="107">
        <v>27</v>
      </c>
      <c r="E7" s="142">
        <f t="shared" ref="E7:E12" si="0">2*D7</f>
        <v>54</v>
      </c>
      <c r="F7" s="146">
        <f>$E$11/E7</f>
        <v>0.48148148148148145</v>
      </c>
      <c r="G7" s="135">
        <f>$E$12/E7</f>
        <v>4.8148148148148148E-2</v>
      </c>
    </row>
    <row r="8" spans="2:7" ht="18.75" x14ac:dyDescent="0.25">
      <c r="B8" s="128"/>
      <c r="C8" s="109" t="s">
        <v>54</v>
      </c>
      <c r="D8" s="148">
        <f>27+(55-27)*(7.7-5)/(10-5)</f>
        <v>42.120000000000005</v>
      </c>
      <c r="E8" s="149">
        <f t="shared" si="0"/>
        <v>84.240000000000009</v>
      </c>
      <c r="F8" s="146">
        <f>$E$11/E8</f>
        <v>0.30864197530864196</v>
      </c>
      <c r="G8" s="135">
        <f>$E$12/E8</f>
        <v>3.0864197530864196E-2</v>
      </c>
    </row>
    <row r="9" spans="2:7" x14ac:dyDescent="0.25">
      <c r="B9" s="128"/>
      <c r="C9" s="109" t="s">
        <v>45</v>
      </c>
      <c r="D9" s="107">
        <v>55</v>
      </c>
      <c r="E9" s="142">
        <f t="shared" si="0"/>
        <v>110</v>
      </c>
      <c r="F9" s="146">
        <f>$E$11/E9</f>
        <v>0.23636363636363636</v>
      </c>
      <c r="G9" s="135">
        <f>$E$12/E9</f>
        <v>2.3636363636363636E-2</v>
      </c>
    </row>
    <row r="10" spans="2:7" x14ac:dyDescent="0.25">
      <c r="B10" s="128"/>
      <c r="C10" s="109" t="s">
        <v>46</v>
      </c>
      <c r="D10" s="107">
        <v>91</v>
      </c>
      <c r="E10" s="142">
        <f t="shared" si="0"/>
        <v>182</v>
      </c>
      <c r="F10" s="146">
        <f>$E$11/E10</f>
        <v>0.14285714285714285</v>
      </c>
      <c r="G10" s="135">
        <f>$E$12/E10</f>
        <v>1.4285714285714287E-2</v>
      </c>
    </row>
    <row r="11" spans="2:7" x14ac:dyDescent="0.25">
      <c r="B11" s="128"/>
      <c r="C11" s="108" t="s">
        <v>42</v>
      </c>
      <c r="D11" s="107">
        <v>13</v>
      </c>
      <c r="E11" s="142">
        <f t="shared" si="0"/>
        <v>26</v>
      </c>
      <c r="F11" s="142"/>
      <c r="G11" s="136"/>
    </row>
    <row r="12" spans="2:7" x14ac:dyDescent="0.25">
      <c r="B12" s="128"/>
      <c r="C12" s="108" t="s">
        <v>43</v>
      </c>
      <c r="D12" s="107">
        <v>1.3</v>
      </c>
      <c r="E12" s="142">
        <f t="shared" si="0"/>
        <v>2.6</v>
      </c>
      <c r="F12" s="142"/>
      <c r="G12" s="136"/>
    </row>
    <row r="13" spans="2:7" ht="16.5" thickBot="1" x14ac:dyDescent="0.3">
      <c r="B13" s="126"/>
      <c r="C13" s="110"/>
      <c r="D13" s="111"/>
      <c r="E13" s="143"/>
      <c r="F13" s="143"/>
      <c r="G13" s="139"/>
    </row>
    <row r="14" spans="2:7" x14ac:dyDescent="0.25">
      <c r="B14" s="127" t="s">
        <v>40</v>
      </c>
      <c r="C14" s="117" t="s">
        <v>41</v>
      </c>
      <c r="D14" s="118">
        <v>0.69</v>
      </c>
      <c r="E14" s="144">
        <f>2*D14</f>
        <v>1.38</v>
      </c>
      <c r="F14" s="147">
        <v>1</v>
      </c>
      <c r="G14" s="137">
        <v>1</v>
      </c>
    </row>
    <row r="15" spans="2:7" x14ac:dyDescent="0.25">
      <c r="B15" s="128" t="s">
        <v>39</v>
      </c>
      <c r="C15" s="108" t="s">
        <v>42</v>
      </c>
      <c r="D15" s="107">
        <v>0.69</v>
      </c>
      <c r="E15" s="142">
        <f>2*D15</f>
        <v>1.38</v>
      </c>
      <c r="F15" s="146">
        <v>1</v>
      </c>
      <c r="G15" s="135">
        <v>1</v>
      </c>
    </row>
    <row r="16" spans="2:7" s="63" customFormat="1" ht="16.5" thickBot="1" x14ac:dyDescent="0.3">
      <c r="B16" s="129"/>
      <c r="C16" s="130" t="s">
        <v>43</v>
      </c>
      <c r="D16" s="131">
        <v>0.69</v>
      </c>
      <c r="E16" s="132">
        <f>2*D16</f>
        <v>1.38</v>
      </c>
      <c r="F16" s="133">
        <v>1</v>
      </c>
      <c r="G16" s="134">
        <v>1</v>
      </c>
    </row>
    <row r="17" spans="1:3" s="63" customFormat="1" ht="16.5" thickTop="1" x14ac:dyDescent="0.25">
      <c r="B17" s="60"/>
    </row>
    <row r="18" spans="1:3" s="63" customFormat="1" x14ac:dyDescent="0.25">
      <c r="A18" s="123" t="s">
        <v>48</v>
      </c>
      <c r="B18" s="60" t="s">
        <v>51</v>
      </c>
    </row>
    <row r="19" spans="1:3" s="63" customFormat="1" x14ac:dyDescent="0.25">
      <c r="A19" s="123"/>
      <c r="B19" s="122" t="s">
        <v>52</v>
      </c>
    </row>
    <row r="20" spans="1:3" x14ac:dyDescent="0.25">
      <c r="A20" s="63"/>
      <c r="B20" s="63"/>
      <c r="C20" s="121" t="s">
        <v>49</v>
      </c>
    </row>
    <row r="21" spans="1:3" x14ac:dyDescent="0.25">
      <c r="A21" s="123"/>
      <c r="B21" s="122" t="s">
        <v>53</v>
      </c>
    </row>
    <row r="22" spans="1:3" x14ac:dyDescent="0.25">
      <c r="A22" s="123"/>
      <c r="B22" s="63"/>
      <c r="C22" s="120" t="s">
        <v>50</v>
      </c>
    </row>
    <row r="23" spans="1:3" ht="18.75" x14ac:dyDescent="0.25">
      <c r="A23" s="150" t="s">
        <v>60</v>
      </c>
      <c r="B23" s="63" t="s">
        <v>62</v>
      </c>
      <c r="C23" s="151"/>
    </row>
    <row r="24" spans="1:3" ht="18.75" x14ac:dyDescent="0.25">
      <c r="A24" s="150"/>
      <c r="B24" s="63" t="s">
        <v>61</v>
      </c>
      <c r="C24" s="151"/>
    </row>
    <row r="25" spans="1:3" ht="18.75" x14ac:dyDescent="0.25">
      <c r="A25" s="150" t="s">
        <v>55</v>
      </c>
      <c r="B25" s="152" t="s">
        <v>168</v>
      </c>
    </row>
    <row r="26" spans="1:3" ht="18.75" x14ac:dyDescent="0.25">
      <c r="A26" s="150" t="s">
        <v>57</v>
      </c>
      <c r="B26" s="152" t="s">
        <v>169</v>
      </c>
    </row>
  </sheetData>
  <mergeCells count="5">
    <mergeCell ref="D4:E4"/>
    <mergeCell ref="F4:G4"/>
    <mergeCell ref="B2:G2"/>
    <mergeCell ref="B3:D3"/>
    <mergeCell ref="E3:G3"/>
  </mergeCells>
  <phoneticPr fontId="0" type="noConversion"/>
  <hyperlinks>
    <hyperlink ref="C20" r:id="rId1" xr:uid="{00000000-0004-0000-0200-000000000000}"/>
    <hyperlink ref="C22" r:id="rId2" xr:uid="{00000000-0004-0000-0200-000001000000}"/>
  </hyperlinks>
  <pageMargins left="0.5" right="0.5" top="1" bottom="1" header="0.5" footer="0.5"/>
  <pageSetup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Abrasive_Blasting</vt:lpstr>
      <vt:lpstr>Flowrate_EmFac</vt:lpstr>
      <vt:lpstr>EMISSION FACTORS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Lopez</dc:creator>
  <cp:lastModifiedBy>Barbara Lods</cp:lastModifiedBy>
  <cp:lastPrinted>2010-03-25T00:02:50Z</cp:lastPrinted>
  <dcterms:created xsi:type="dcterms:W3CDTF">1996-10-03T19:15:39Z</dcterms:created>
  <dcterms:modified xsi:type="dcterms:W3CDTF">2023-02-07T00:20:49Z</dcterms:modified>
</cp:coreProperties>
</file>